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Volumes/Raquel V Backup/FGI/Website Redesign/"/>
    </mc:Choice>
  </mc:AlternateContent>
  <bookViews>
    <workbookView xWindow="0" yWindow="460" windowWidth="21720" windowHeight="13660"/>
  </bookViews>
  <sheets>
    <sheet name="Sheet1" sheetId="1"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37" i="1" l="1"/>
  <c r="R14" i="1"/>
  <c r="R15" i="1"/>
  <c r="Q14" i="1"/>
  <c r="Q15" i="1"/>
  <c r="P14" i="1"/>
  <c r="P15" i="1"/>
  <c r="O13" i="1"/>
  <c r="O14" i="1"/>
  <c r="O15" i="1"/>
  <c r="N13" i="1"/>
  <c r="N14" i="1"/>
  <c r="N15" i="1"/>
  <c r="O21" i="1"/>
  <c r="O20" i="1"/>
  <c r="O19" i="1"/>
  <c r="O10" i="1"/>
  <c r="N21" i="1"/>
  <c r="N20" i="1"/>
  <c r="N19" i="1"/>
  <c r="N10" i="1"/>
  <c r="Q22" i="1"/>
  <c r="Q13" i="1"/>
  <c r="R22" i="1"/>
  <c r="R21" i="1"/>
  <c r="R20" i="1"/>
  <c r="R19" i="1"/>
  <c r="R10" i="1"/>
  <c r="P22" i="1"/>
  <c r="P21" i="1"/>
  <c r="P20" i="1"/>
  <c r="P19" i="1"/>
  <c r="P10" i="1"/>
  <c r="D27" i="1"/>
  <c r="R13" i="1"/>
  <c r="N12" i="1"/>
  <c r="R12" i="1"/>
  <c r="Q21" i="1"/>
  <c r="N11" i="1"/>
  <c r="O12" i="1"/>
  <c r="R11" i="1"/>
  <c r="P11" i="1"/>
  <c r="O11" i="1"/>
  <c r="P13" i="1"/>
  <c r="P12" i="1"/>
  <c r="D30" i="1"/>
  <c r="D29" i="1"/>
  <c r="I28" i="1"/>
  <c r="N29" i="1"/>
  <c r="N28" i="1"/>
  <c r="I33" i="1"/>
  <c r="D35" i="1"/>
  <c r="I36" i="1"/>
  <c r="O35" i="1"/>
  <c r="O32" i="1"/>
  <c r="O31" i="1"/>
  <c r="O33" i="1"/>
  <c r="O34" i="1"/>
  <c r="N32" i="1"/>
  <c r="B11" i="1"/>
  <c r="P33" i="1"/>
  <c r="P34" i="1"/>
  <c r="P35" i="1"/>
  <c r="P32" i="1"/>
  <c r="P31" i="1"/>
  <c r="Q12" i="1"/>
  <c r="Q20" i="1"/>
  <c r="N31" i="1"/>
  <c r="I27" i="1"/>
  <c r="I30" i="1"/>
  <c r="N35" i="1"/>
  <c r="N33" i="1"/>
  <c r="N34" i="1"/>
  <c r="Q19" i="1"/>
  <c r="Q10" i="1"/>
  <c r="Q11" i="1"/>
  <c r="I29" i="1"/>
  <c r="I37" i="1"/>
  <c r="B15" i="1"/>
  <c r="I34" i="1"/>
  <c r="B14" i="1"/>
</calcChain>
</file>

<file path=xl/sharedStrings.xml><?xml version="1.0" encoding="utf-8"?>
<sst xmlns="http://schemas.openxmlformats.org/spreadsheetml/2006/main" count="137" uniqueCount="83">
  <si>
    <t>Input Parameters</t>
  </si>
  <si>
    <t>H</t>
  </si>
  <si>
    <t>=</t>
  </si>
  <si>
    <t>:</t>
  </si>
  <si>
    <t>V</t>
  </si>
  <si>
    <t>k</t>
  </si>
  <si>
    <t>cm/sec</t>
  </si>
  <si>
    <t>Geomembrane</t>
  </si>
  <si>
    <t>Calculations</t>
  </si>
  <si>
    <t>Hydraulic Gradient, i</t>
  </si>
  <si>
    <r>
      <t>ft</t>
    </r>
    <r>
      <rPr>
        <vertAlign val="superscript"/>
        <sz val="11"/>
        <color theme="1"/>
        <rFont val="Calibri"/>
        <family val="2"/>
        <scheme val="minor"/>
      </rPr>
      <t>2</t>
    </r>
  </si>
  <si>
    <r>
      <t>cm</t>
    </r>
    <r>
      <rPr>
        <vertAlign val="superscript"/>
        <sz val="11"/>
        <color theme="1"/>
        <rFont val="Calibri"/>
        <family val="2"/>
        <scheme val="minor"/>
      </rPr>
      <t>2</t>
    </r>
  </si>
  <si>
    <t>Depth</t>
  </si>
  <si>
    <t>Material Properties</t>
  </si>
  <si>
    <t>ft.</t>
  </si>
  <si>
    <t>Note</t>
  </si>
  <si>
    <r>
      <t>ft.</t>
    </r>
    <r>
      <rPr>
        <b/>
        <vertAlign val="superscript"/>
        <sz val="11"/>
        <color rgb="FFFA7D00"/>
        <rFont val="Calibri"/>
        <family val="2"/>
        <scheme val="minor"/>
      </rPr>
      <t>2</t>
    </r>
  </si>
  <si>
    <t>Hydraulic Conductivity (cm/sec)</t>
  </si>
  <si>
    <t>Soil Liner</t>
  </si>
  <si>
    <t>Pond Geometry</t>
  </si>
  <si>
    <t>Side Slope Geometry</t>
  </si>
  <si>
    <t>Pond Freeboard</t>
  </si>
  <si>
    <t>Area of Pond Bottom</t>
  </si>
  <si>
    <t>Area of Four Sideslopes</t>
  </si>
  <si>
    <t>Total Leakage Area</t>
  </si>
  <si>
    <t>Leakage Rate, q</t>
  </si>
  <si>
    <t>1 x 10-14 Geomembrane</t>
  </si>
  <si>
    <t>Leakage Rate Calculator from a Water Pond</t>
  </si>
  <si>
    <t>Water Below Pond Surface</t>
  </si>
  <si>
    <t>Thickness</t>
  </si>
  <si>
    <t>inches</t>
  </si>
  <si>
    <t>Pond Width</t>
  </si>
  <si>
    <t>Pond Length</t>
  </si>
  <si>
    <t>gallon</t>
  </si>
  <si>
    <r>
      <t>cm</t>
    </r>
    <r>
      <rPr>
        <vertAlign val="superscript"/>
        <sz val="11"/>
        <color theme="1"/>
        <rFont val="Calibri"/>
        <family val="2"/>
        <scheme val="minor"/>
      </rPr>
      <t>3</t>
    </r>
  </si>
  <si>
    <t>Total Volume of Pond</t>
  </si>
  <si>
    <t>Input Parameters</t>
    <phoneticPr fontId="16" type="noConversion"/>
  </si>
  <si>
    <t xml:space="preserve">Typical Leakage Rates (gallons/day) For Slope 3H:1V </t>
  </si>
  <si>
    <r>
      <t>Typical Leakage Rates (cm</t>
    </r>
    <r>
      <rPr>
        <vertAlign val="superscript"/>
        <sz val="20"/>
        <color theme="1"/>
        <rFont val="Calibri"/>
        <family val="2"/>
        <scheme val="minor"/>
      </rPr>
      <t>3</t>
    </r>
    <r>
      <rPr>
        <sz val="20"/>
        <color theme="1"/>
        <rFont val="Calibri"/>
        <family val="2"/>
        <scheme val="minor"/>
      </rPr>
      <t xml:space="preserve">/sec) For Slope 3H:1V </t>
    </r>
  </si>
  <si>
    <t>Depth (ft.)</t>
  </si>
  <si>
    <t xml:space="preserve">Hydraulic Conductivity for Geomembraner= </t>
  </si>
  <si>
    <t>Volume of Pond (Gallons)</t>
  </si>
  <si>
    <t>Leakage for Clay Liner(Gallons/Day)</t>
  </si>
  <si>
    <t>Leakage for Geomembrane(Gallons/Day)</t>
  </si>
  <si>
    <t>feet</t>
  </si>
  <si>
    <t>Calculated Results</t>
  </si>
  <si>
    <t>Compacted Soil Liner</t>
  </si>
  <si>
    <t>STEP FOUR (Plot and Comparison)</t>
  </si>
  <si>
    <t>STEP TWO (Detailed Information)</t>
  </si>
  <si>
    <t>For a pond with the following dimensions: Width</t>
  </si>
  <si>
    <t>Pond Depth,</t>
  </si>
  <si>
    <t>gallons/day</t>
  </si>
  <si>
    <t>gallons</t>
  </si>
  <si>
    <t>1 x 10-4-Compacted Clay</t>
  </si>
  <si>
    <t>1 x 10-5-Compacted Clay</t>
  </si>
  <si>
    <t>1 x 10-6-Compacted Clay</t>
  </si>
  <si>
    <t>1 x 10-7-Compacted Clay</t>
  </si>
  <si>
    <t>1 x 10-8-Compacted Clay</t>
  </si>
  <si>
    <r>
      <t>ft</t>
    </r>
    <r>
      <rPr>
        <vertAlign val="superscript"/>
        <sz val="11"/>
        <color theme="1"/>
        <rFont val="Calibri"/>
        <family val="2"/>
        <scheme val="minor"/>
      </rPr>
      <t>3</t>
    </r>
  </si>
  <si>
    <t>STEP THREE (Typical Leakage Rates)</t>
  </si>
  <si>
    <t>NOTES:</t>
  </si>
  <si>
    <t>STEP ONE (General Calculations &amp; Summary)</t>
  </si>
  <si>
    <t>5 ft depth</t>
  </si>
  <si>
    <t>10 ft depth</t>
  </si>
  <si>
    <t>15 ft depth</t>
  </si>
  <si>
    <t>20 ft depth</t>
  </si>
  <si>
    <t>25 ft depth</t>
  </si>
  <si>
    <t>Total/overall volume of the pond is:</t>
  </si>
  <si>
    <t>Leakage through the compacted soil liner is:</t>
  </si>
  <si>
    <t>with a compacted soil hydraulic conductivity of *</t>
    <phoneticPr fontId="16" type="noConversion"/>
  </si>
  <si>
    <t>and a geomembrane conductivity of **</t>
    <phoneticPr fontId="16" type="noConversion"/>
  </si>
  <si>
    <t>Leakage through a geomembrane is ONLY:</t>
    <phoneticPr fontId="16" type="noConversion"/>
  </si>
  <si>
    <t>*Compacted soil hydraulic conductivty is 1x10-7 cm/sec based on Subtitles D and C landfill requirements</t>
    <phoneticPr fontId="16" type="noConversion"/>
  </si>
  <si>
    <t>**Geomembrane hydraulic conductivty ranges from 1x10-10 to 1x10-14 cm/sec for typical products based on vapor transmission testing</t>
  </si>
  <si>
    <t>Pond Leakage Calculator - May, 2017</t>
  </si>
  <si>
    <t>Fabricated Geomembrane Institute at</t>
  </si>
  <si>
    <t>University of Illinios at Urbana-Champaign</t>
  </si>
  <si>
    <t>Explanation of Calculations</t>
  </si>
  <si>
    <t xml:space="preserve">Hydraulic Conductivity for Compacted Clay Liner= </t>
  </si>
  <si>
    <t>By: Timothy D. Stark, Ph.D., P.E., D.GE, F.ASCE</t>
  </si>
  <si>
    <t>The shape of the water pond is a right frustum, which leads to the total volume calculation of:  Volume = Surface Area at Top+Surface Area at Bottom)/2*Height.</t>
  </si>
  <si>
    <t>The contact area between the water and the pond bottom, i.e., top of geomembrane or compacted soil liner/geomembrane, consists of the area at the base of the pond and on the four sides. Water can leak through these five area.</t>
  </si>
  <si>
    <t xml:space="preserve">The leakage rate (q) from the pond is calculated using Darcy's Law:  q=k*(h/L)*A.  A constant-head seepage condition is assumed, which means the pond level does not change during the length of ponding or seepage.  The pond level, or total head causing seepage (h), is the depth of pond minus the free board, i.e., (D-FB).  L is the thickness of the geomembrane or compacted soil liner and A is the contact area of seepage (A) is the five areas mentioned above, i.e., (Area of the pond base + Area of four sides).  k is the hydraulic conductivity of the geomembrane or compacted soil liner and q is the leakage rate as a function of time.   The leakage rate can be converted to leakge volume by multiplying q by a certain time period to estimate the leakage in gallons or cubic feet.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</si>
</sst>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00"/>
    <numFmt numFmtId="166" formatCode="0.000000"/>
    <numFmt numFmtId="167" formatCode="_(* #,##0.0_);_(* \(#,##0.0\);_(* &quot;-&quot;??_);_(@_)"/>
    <numFmt numFmtId="168" formatCode="#,##0.000000_);\(#,##0.000000\)"/>
  </numFmts>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vertAlign val="superscript"/>
      <sz val="11"/>
      <color theme="1"/>
      <name val="Calibri"/>
      <family val="2"/>
      <scheme val="minor"/>
    </font>
    <font>
      <b/>
      <vertAlign val="superscript"/>
      <sz val="11"/>
      <color rgb="FFFA7D00"/>
      <name val="Calibri"/>
      <family val="2"/>
      <scheme val="minor"/>
    </font>
    <font>
      <sz val="14"/>
      <color theme="1"/>
      <name val="Calibri"/>
      <family val="2"/>
      <scheme val="minor"/>
    </font>
    <font>
      <b/>
      <u/>
      <sz val="14"/>
      <color theme="1"/>
      <name val="Calibri"/>
      <family val="2"/>
      <scheme val="minor"/>
    </font>
    <font>
      <sz val="20"/>
      <color theme="1"/>
      <name val="Calibri"/>
      <family val="2"/>
      <scheme val="minor"/>
    </font>
    <font>
      <vertAlign val="superscript"/>
      <sz val="20"/>
      <color theme="1"/>
      <name val="Calibri"/>
      <family val="2"/>
      <scheme val="minor"/>
    </font>
    <font>
      <b/>
      <sz val="11"/>
      <color rgb="FF3F3F76"/>
      <name val="Calibri"/>
      <family val="2"/>
      <scheme val="minor"/>
    </font>
    <font>
      <b/>
      <sz val="14"/>
      <color rgb="FFFA7D00"/>
      <name val="Calibri"/>
      <family val="2"/>
      <scheme val="minor"/>
    </font>
    <font>
      <b/>
      <sz val="14"/>
      <color rgb="FF9C0006"/>
      <name val="Calibri"/>
      <family val="2"/>
      <scheme val="minor"/>
    </font>
    <font>
      <sz val="9"/>
      <name val="Calibri"/>
      <family val="2"/>
      <scheme val="minor"/>
    </font>
    <font>
      <b/>
      <sz val="11"/>
      <color rgb="FF3F3F3F"/>
      <name val="Calibri"/>
      <family val="2"/>
      <scheme val="minor"/>
    </font>
    <font>
      <b/>
      <sz val="12"/>
      <color rgb="FF3F3F3F"/>
      <name val="Calibri"/>
      <family val="2"/>
      <scheme val="minor"/>
    </font>
    <font>
      <sz val="12"/>
      <color theme="0"/>
      <name val="Calibri"/>
      <family val="2"/>
      <scheme val="minor"/>
    </font>
    <font>
      <b/>
      <i/>
      <u/>
      <sz val="16"/>
      <color rgb="FFFF0000"/>
      <name val="Calibri"/>
      <family val="2"/>
      <scheme val="minor"/>
    </font>
    <font>
      <b/>
      <sz val="12"/>
      <color theme="1"/>
      <name val="Calibri"/>
      <family val="2"/>
      <scheme val="minor"/>
    </font>
    <font>
      <b/>
      <u/>
      <sz val="11"/>
      <color rgb="FFFA7D00"/>
      <name val="Calibri"/>
      <family val="2"/>
      <scheme val="minor"/>
    </font>
    <font>
      <b/>
      <sz val="11"/>
      <color theme="1"/>
      <name val="Calibri"/>
      <family val="2"/>
      <scheme val="minor"/>
    </font>
    <font>
      <b/>
      <sz val="14"/>
      <color rgb="FF3F3F3F"/>
      <name val="Calibri"/>
      <family val="2"/>
      <scheme val="minor"/>
    </font>
    <font>
      <b/>
      <sz val="14"/>
      <color theme="1"/>
      <name val="Calibri"/>
      <family val="2"/>
      <scheme val="minor"/>
    </font>
    <font>
      <b/>
      <sz val="20"/>
      <color theme="1"/>
      <name val="Calibri"/>
      <family val="2"/>
      <scheme val="minor"/>
    </font>
    <font>
      <sz val="14"/>
      <color theme="1"/>
      <name val="Times New Roman"/>
      <family val="1"/>
    </font>
    <font>
      <sz val="16"/>
      <color theme="1"/>
      <name val="Times New Roman"/>
      <family val="1"/>
    </font>
    <font>
      <b/>
      <sz val="16"/>
      <color rgb="FF3F3F3F"/>
      <name val="Calibri"/>
      <family val="2"/>
      <scheme val="minor"/>
    </font>
    <font>
      <b/>
      <sz val="16"/>
      <color rgb="FF3F3F76"/>
      <name val="Calibri"/>
      <family val="2"/>
      <scheme val="minor"/>
    </font>
    <font>
      <u/>
      <sz val="14"/>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ck">
        <color auto="1"/>
      </left>
      <right style="thin">
        <color rgb="FF7F7F7F"/>
      </right>
      <top style="thin">
        <color rgb="FF7F7F7F"/>
      </top>
      <bottom style="thin">
        <color rgb="FF7F7F7F"/>
      </bottom>
      <diagonal/>
    </border>
    <border>
      <left style="thin">
        <color rgb="FF7F7F7F"/>
      </left>
      <right style="thick">
        <color auto="1"/>
      </right>
      <top style="thin">
        <color rgb="FF7F7F7F"/>
      </top>
      <bottom style="thin">
        <color rgb="FF7F7F7F"/>
      </bottom>
      <diagonal/>
    </border>
    <border>
      <left style="thick">
        <color auto="1"/>
      </left>
      <right style="thin">
        <color rgb="FF7F7F7F"/>
      </right>
      <top style="thin">
        <color rgb="FF7F7F7F"/>
      </top>
      <bottom style="thick">
        <color auto="1"/>
      </bottom>
      <diagonal/>
    </border>
    <border>
      <left style="thin">
        <color rgb="FF7F7F7F"/>
      </left>
      <right style="thin">
        <color rgb="FF7F7F7F"/>
      </right>
      <top style="thin">
        <color rgb="FF7F7F7F"/>
      </top>
      <bottom style="thick">
        <color auto="1"/>
      </bottom>
      <diagonal/>
    </border>
    <border>
      <left style="thin">
        <color rgb="FF7F7F7F"/>
      </left>
      <right style="thick">
        <color auto="1"/>
      </right>
      <top style="thin">
        <color rgb="FF7F7F7F"/>
      </top>
      <bottom style="thick">
        <color auto="1"/>
      </bottom>
      <diagonal/>
    </border>
    <border>
      <left style="thin">
        <color rgb="FF7F7F7F"/>
      </left>
      <right style="thin">
        <color rgb="FF7F7F7F"/>
      </right>
      <top/>
      <bottom style="thin">
        <color rgb="FF7F7F7F"/>
      </bottom>
      <diagonal/>
    </border>
    <border>
      <left style="thin">
        <color rgb="FF7F7F7F"/>
      </left>
      <right style="thick">
        <color auto="1"/>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7F7F7F"/>
      </right>
      <top/>
      <bottom style="thin">
        <color rgb="FF7F7F7F"/>
      </bottom>
      <diagonal/>
    </border>
    <border>
      <left style="thin">
        <color rgb="FF7F7F7F"/>
      </left>
      <right style="thin">
        <color rgb="FF7F7F7F"/>
      </right>
      <top style="thick">
        <color auto="1"/>
      </top>
      <bottom style="thin">
        <color rgb="FF7F7F7F"/>
      </bottom>
      <diagonal/>
    </border>
    <border>
      <left style="thin">
        <color rgb="FF7F7F7F"/>
      </left>
      <right style="thick">
        <color auto="1"/>
      </right>
      <top style="thick">
        <color auto="1"/>
      </top>
      <bottom style="thin">
        <color rgb="FF7F7F7F"/>
      </bottom>
      <diagonal/>
    </border>
    <border>
      <left/>
      <right style="thin">
        <color rgb="FF7F7F7F"/>
      </right>
      <top style="thin">
        <color rgb="FF7F7F7F"/>
      </top>
      <bottom style="thick">
        <color auto="1"/>
      </bottom>
      <diagonal/>
    </border>
    <border>
      <left/>
      <right style="thin">
        <color rgb="FF7F7F7F"/>
      </right>
      <top style="thick">
        <color auto="1"/>
      </top>
      <bottom style="thin">
        <color rgb="FF7F7F7F"/>
      </bottom>
      <diagonal/>
    </border>
    <border>
      <left style="thick">
        <color auto="1"/>
      </left>
      <right style="thick">
        <color auto="1"/>
      </right>
      <top style="thick">
        <color auto="1"/>
      </top>
      <bottom style="thin">
        <color rgb="FF7F7F7F"/>
      </bottom>
      <diagonal/>
    </border>
    <border>
      <left style="thick">
        <color auto="1"/>
      </left>
      <right style="thick">
        <color auto="1"/>
      </right>
      <top style="thin">
        <color rgb="FF7F7F7F"/>
      </top>
      <bottom style="thin">
        <color rgb="FF7F7F7F"/>
      </bottom>
      <diagonal/>
    </border>
    <border>
      <left style="thick">
        <color auto="1"/>
      </left>
      <right style="thick">
        <color auto="1"/>
      </right>
      <top style="thin">
        <color rgb="FF7F7F7F"/>
      </top>
      <bottom style="thick">
        <color auto="1"/>
      </bottom>
      <diagonal/>
    </border>
    <border>
      <left style="thin">
        <color rgb="FF7F7F7F"/>
      </left>
      <right style="thin">
        <color rgb="FF7F7F7F"/>
      </right>
      <top style="thin">
        <color rgb="FF7F7F7F"/>
      </top>
      <bottom/>
      <diagonal/>
    </border>
    <border>
      <left style="thin">
        <color rgb="FF7F7F7F"/>
      </left>
      <right style="thick">
        <color auto="1"/>
      </right>
      <top style="thin">
        <color rgb="FF7F7F7F"/>
      </top>
      <bottom/>
      <diagonal/>
    </border>
    <border>
      <left style="thick">
        <color auto="1"/>
      </left>
      <right/>
      <top style="thick">
        <color auto="1"/>
      </top>
      <bottom style="thin">
        <color rgb="FF7F7F7F"/>
      </bottom>
      <diagonal/>
    </border>
    <border>
      <left/>
      <right/>
      <top style="thick">
        <color auto="1"/>
      </top>
      <bottom style="thin">
        <color rgb="FF7F7F7F"/>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3F3F3F"/>
      </left>
      <right style="thin">
        <color rgb="FF3F3F3F"/>
      </right>
      <top style="thin">
        <color rgb="FF3F3F3F"/>
      </top>
      <bottom style="thin">
        <color rgb="FF3F3F3F"/>
      </bottom>
      <diagonal/>
    </border>
    <border>
      <left/>
      <right/>
      <top/>
      <bottom style="thick">
        <color rgb="FF3F3F3F"/>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style="thin">
        <color auto="1"/>
      </top>
      <bottom style="thin">
        <color auto="1"/>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1" applyNumberFormat="0" applyAlignment="0" applyProtection="0"/>
    <xf numFmtId="0" fontId="1" fillId="6" borderId="2" applyNumberFormat="0" applyFont="0" applyAlignment="0" applyProtection="0"/>
    <xf numFmtId="0" fontId="6" fillId="7" borderId="0" applyNumberFormat="0" applyBorder="0" applyAlignment="0" applyProtection="0"/>
    <xf numFmtId="0" fontId="17" fillId="5" borderId="36" applyNumberFormat="0" applyAlignment="0" applyProtection="0"/>
    <xf numFmtId="43" fontId="1" fillId="0" borderId="0" applyFont="0" applyFill="0" applyBorder="0" applyAlignment="0" applyProtection="0"/>
  </cellStyleXfs>
  <cellXfs count="134">
    <xf numFmtId="0" fontId="0" fillId="0" borderId="0" xfId="0"/>
    <xf numFmtId="0" fontId="0" fillId="6" borderId="2" xfId="5" applyFont="1"/>
    <xf numFmtId="0" fontId="6" fillId="7" borderId="1" xfId="6" applyBorder="1" applyAlignment="1">
      <alignment horizontal="center" vertical="center"/>
    </xf>
    <xf numFmtId="11" fontId="6" fillId="7" borderId="1" xfId="6" applyNumberFormat="1" applyBorder="1" applyAlignment="1">
      <alignment horizontal="center" vertical="center"/>
    </xf>
    <xf numFmtId="0" fontId="4" fillId="4" borderId="1" xfId="3" applyBorder="1" applyAlignment="1">
      <alignment horizontal="center" vertical="center"/>
    </xf>
    <xf numFmtId="0" fontId="4" fillId="4" borderId="1" xfId="3" applyBorder="1"/>
    <xf numFmtId="0" fontId="5" fillId="5" borderId="1" xfId="4" applyBorder="1"/>
    <xf numFmtId="0" fontId="5" fillId="5" borderId="6" xfId="4" applyBorder="1"/>
    <xf numFmtId="0" fontId="4" fillId="4" borderId="8" xfId="3" applyBorder="1"/>
    <xf numFmtId="11" fontId="6" fillId="7" borderId="8" xfId="6" applyNumberFormat="1" applyBorder="1" applyAlignment="1">
      <alignment horizontal="center" vertical="center"/>
    </xf>
    <xf numFmtId="0" fontId="5" fillId="5" borderId="8" xfId="4" applyBorder="1"/>
    <xf numFmtId="0" fontId="5" fillId="5" borderId="9" xfId="4" applyBorder="1"/>
    <xf numFmtId="0" fontId="5" fillId="5" borderId="3" xfId="4" applyBorder="1"/>
    <xf numFmtId="0" fontId="4" fillId="4" borderId="10" xfId="3" applyBorder="1"/>
    <xf numFmtId="0" fontId="6" fillId="7" borderId="10" xfId="6" applyBorder="1" applyAlignment="1">
      <alignment horizontal="center" vertical="center"/>
    </xf>
    <xf numFmtId="0" fontId="4" fillId="4" borderId="6" xfId="3" applyBorder="1"/>
    <xf numFmtId="0" fontId="4" fillId="4" borderId="6" xfId="3" applyBorder="1" applyAlignment="1">
      <alignment horizontal="left" vertical="center"/>
    </xf>
    <xf numFmtId="0" fontId="6" fillId="7" borderId="8" xfId="6" applyBorder="1" applyAlignment="1">
      <alignment horizontal="center" vertical="center"/>
    </xf>
    <xf numFmtId="0" fontId="4" fillId="4" borderId="9" xfId="3" applyBorder="1"/>
    <xf numFmtId="0" fontId="5" fillId="5" borderId="18" xfId="4" applyBorder="1"/>
    <xf numFmtId="0" fontId="4" fillId="4" borderId="16" xfId="3" applyBorder="1"/>
    <xf numFmtId="0" fontId="6" fillId="7" borderId="16" xfId="6" applyBorder="1" applyAlignment="1">
      <alignment horizontal="center" vertical="center"/>
    </xf>
    <xf numFmtId="0" fontId="4" fillId="4" borderId="17" xfId="3" applyBorder="1"/>
    <xf numFmtId="0" fontId="4" fillId="4" borderId="11" xfId="3" applyBorder="1"/>
    <xf numFmtId="0" fontId="5" fillId="5" borderId="15" xfId="4" applyBorder="1"/>
    <xf numFmtId="0" fontId="5" fillId="5" borderId="10" xfId="4" applyBorder="1"/>
    <xf numFmtId="0" fontId="5" fillId="5" borderId="11" xfId="4" applyBorder="1"/>
    <xf numFmtId="0" fontId="4" fillId="4" borderId="15" xfId="3" applyBorder="1" applyAlignment="1">
      <alignment horizontal="center" vertical="center"/>
    </xf>
    <xf numFmtId="0" fontId="4" fillId="4" borderId="3" xfId="3" applyBorder="1" applyAlignment="1">
      <alignment horizontal="center" vertical="center"/>
    </xf>
    <xf numFmtId="0" fontId="4" fillId="4" borderId="19" xfId="3" applyBorder="1" applyAlignment="1">
      <alignment horizontal="center" vertical="center"/>
    </xf>
    <xf numFmtId="0" fontId="4" fillId="4" borderId="18" xfId="3" applyBorder="1" applyAlignment="1">
      <alignment horizontal="center" vertical="center"/>
    </xf>
    <xf numFmtId="0" fontId="4" fillId="4" borderId="4" xfId="3" applyBorder="1" applyAlignment="1">
      <alignment horizontal="center" vertical="center"/>
    </xf>
    <xf numFmtId="0" fontId="4" fillId="4" borderId="23" xfId="3" applyBorder="1"/>
    <xf numFmtId="0" fontId="6" fillId="7" borderId="23" xfId="6" applyBorder="1" applyAlignment="1">
      <alignment horizontal="center" vertical="center"/>
    </xf>
    <xf numFmtId="0" fontId="4" fillId="4" borderId="24" xfId="3" applyBorder="1"/>
    <xf numFmtId="0" fontId="4" fillId="4" borderId="5" xfId="3" applyBorder="1" applyAlignment="1">
      <alignment horizontal="center" vertical="center"/>
    </xf>
    <xf numFmtId="0" fontId="6" fillId="7" borderId="7" xfId="6" applyBorder="1" applyAlignment="1">
      <alignment horizontal="center" vertical="center"/>
    </xf>
    <xf numFmtId="0" fontId="10"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0" xfId="0" applyAlignment="1"/>
    <xf numFmtId="0" fontId="0" fillId="0" borderId="0" xfId="0"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11" fontId="6" fillId="7" borderId="44" xfId="6" applyNumberFormat="1" applyBorder="1" applyAlignment="1">
      <alignment horizontal="center" vertical="center"/>
    </xf>
    <xf numFmtId="11" fontId="6" fillId="7" borderId="38" xfId="6" applyNumberFormat="1" applyBorder="1" applyAlignment="1">
      <alignment horizontal="center" vertical="center"/>
    </xf>
    <xf numFmtId="0" fontId="0" fillId="0" borderId="12" xfId="0" applyBorder="1" applyAlignment="1">
      <alignment horizontal="center" wrapText="1"/>
    </xf>
    <xf numFmtId="0" fontId="22" fillId="5" borderId="3" xfId="4" applyFont="1" applyBorder="1"/>
    <xf numFmtId="0" fontId="19" fillId="7" borderId="0" xfId="6" applyFont="1" applyBorder="1" applyAlignment="1">
      <alignment horizontal="center" vertical="center"/>
    </xf>
    <xf numFmtId="11" fontId="19" fillId="7" borderId="0" xfId="6" applyNumberFormat="1" applyFont="1" applyBorder="1" applyAlignment="1">
      <alignment horizontal="center" vertical="center"/>
    </xf>
    <xf numFmtId="0" fontId="19" fillId="7" borderId="44" xfId="6" applyFont="1" applyBorder="1" applyAlignment="1">
      <alignment horizontal="center" vertical="center"/>
    </xf>
    <xf numFmtId="0" fontId="6" fillId="7" borderId="39" xfId="6" applyBorder="1" applyAlignment="1">
      <alignment horizontal="center" vertical="center"/>
    </xf>
    <xf numFmtId="11" fontId="2" fillId="2" borderId="42" xfId="1" applyNumberFormat="1" applyBorder="1"/>
    <xf numFmtId="164" fontId="5" fillId="5" borderId="1" xfId="4" applyNumberFormat="1" applyBorder="1"/>
    <xf numFmtId="1" fontId="5" fillId="5" borderId="1" xfId="4" applyNumberFormat="1" applyBorder="1"/>
    <xf numFmtId="164" fontId="2" fillId="2" borderId="1" xfId="1" applyNumberFormat="1" applyBorder="1"/>
    <xf numFmtId="165" fontId="2" fillId="2" borderId="8" xfId="1" applyNumberFormat="1" applyBorder="1"/>
    <xf numFmtId="164" fontId="0" fillId="0" borderId="0" xfId="0" applyNumberFormat="1" applyBorder="1" applyAlignment="1">
      <alignment horizontal="center"/>
    </xf>
    <xf numFmtId="164" fontId="0" fillId="0" borderId="38" xfId="0" applyNumberFormat="1" applyBorder="1" applyAlignment="1">
      <alignment horizontal="center"/>
    </xf>
    <xf numFmtId="166" fontId="0" fillId="0" borderId="41" xfId="0" applyNumberFormat="1" applyBorder="1" applyAlignment="1">
      <alignment horizontal="center"/>
    </xf>
    <xf numFmtId="166" fontId="0" fillId="0" borderId="43" xfId="0" applyNumberFormat="1" applyBorder="1" applyAlignment="1">
      <alignment horizontal="center"/>
    </xf>
    <xf numFmtId="167" fontId="0" fillId="0" borderId="0" xfId="8" applyNumberFormat="1" applyFont="1" applyBorder="1" applyAlignment="1">
      <alignment horizontal="center"/>
    </xf>
    <xf numFmtId="167" fontId="2" fillId="2" borderId="0" xfId="8" applyNumberFormat="1" applyFont="1" applyFill="1" applyBorder="1" applyAlignment="1">
      <alignment vertical="center"/>
    </xf>
    <xf numFmtId="164" fontId="2" fillId="2" borderId="0" xfId="1" applyNumberFormat="1" applyBorder="1" applyAlignment="1">
      <alignment vertical="center"/>
    </xf>
    <xf numFmtId="165" fontId="0" fillId="0" borderId="32" xfId="0" applyNumberFormat="1" applyBorder="1" applyAlignment="1">
      <alignment horizontal="center"/>
    </xf>
    <xf numFmtId="165" fontId="0" fillId="0" borderId="29" xfId="0" applyNumberFormat="1" applyBorder="1" applyAlignment="1">
      <alignment horizontal="center"/>
    </xf>
    <xf numFmtId="165" fontId="0" fillId="0" borderId="30" xfId="0" applyNumberFormat="1" applyBorder="1" applyAlignment="1">
      <alignment horizontal="center"/>
    </xf>
    <xf numFmtId="167" fontId="0" fillId="0" borderId="38" xfId="8" applyNumberFormat="1" applyFont="1" applyBorder="1" applyAlignment="1">
      <alignment horizontal="center"/>
    </xf>
    <xf numFmtId="168" fontId="0" fillId="0" borderId="38" xfId="8" applyNumberFormat="1" applyFont="1" applyBorder="1" applyAlignment="1">
      <alignment horizontal="center"/>
    </xf>
    <xf numFmtId="168" fontId="0" fillId="0" borderId="43" xfId="8" applyNumberFormat="1" applyFont="1" applyBorder="1" applyAlignment="1">
      <alignment horizontal="center"/>
    </xf>
    <xf numFmtId="39" fontId="0" fillId="0" borderId="0" xfId="8" applyNumberFormat="1" applyFont="1" applyBorder="1" applyAlignment="1">
      <alignment horizontal="center"/>
    </xf>
    <xf numFmtId="39" fontId="0" fillId="0" borderId="41" xfId="8" applyNumberFormat="1" applyFont="1" applyBorder="1" applyAlignment="1">
      <alignment horizontal="center"/>
    </xf>
    <xf numFmtId="4" fontId="0" fillId="0" borderId="31" xfId="8" applyNumberFormat="1" applyFont="1" applyBorder="1" applyAlignment="1">
      <alignment horizontal="center"/>
    </xf>
    <xf numFmtId="4" fontId="0" fillId="0" borderId="46" xfId="8" applyNumberFormat="1" applyFont="1" applyBorder="1" applyAlignment="1">
      <alignment horizontal="center"/>
    </xf>
    <xf numFmtId="4" fontId="0" fillId="0" borderId="27" xfId="8" applyNumberFormat="1" applyFont="1" applyBorder="1" applyAlignment="1">
      <alignment horizontal="center"/>
    </xf>
    <xf numFmtId="4" fontId="0" fillId="0" borderId="28" xfId="8" applyNumberFormat="1" applyFont="1" applyBorder="1" applyAlignment="1">
      <alignment horizontal="center"/>
    </xf>
    <xf numFmtId="11" fontId="0" fillId="0" borderId="0" xfId="0" applyNumberFormat="1"/>
    <xf numFmtId="0" fontId="15" fillId="3" borderId="12" xfId="2" applyFont="1" applyBorder="1" applyAlignment="1">
      <alignment horizontal="center"/>
    </xf>
    <xf numFmtId="0" fontId="23" fillId="0" borderId="0" xfId="0" applyFont="1"/>
    <xf numFmtId="0" fontId="24" fillId="8" borderId="45" xfId="7" applyFont="1" applyFill="1" applyBorder="1" applyAlignment="1">
      <alignment horizontal="left" vertical="center"/>
    </xf>
    <xf numFmtId="0" fontId="24" fillId="8" borderId="0" xfId="7" applyFont="1" applyFill="1" applyBorder="1" applyAlignment="1">
      <alignment horizontal="left" vertical="center"/>
    </xf>
    <xf numFmtId="0" fontId="15" fillId="3" borderId="13" xfId="2" applyFont="1" applyBorder="1" applyAlignment="1">
      <alignment horizontal="center"/>
    </xf>
    <xf numFmtId="0" fontId="15" fillId="3" borderId="14" xfId="2" applyFont="1" applyBorder="1" applyAlignment="1">
      <alignment horizontal="center"/>
    </xf>
    <xf numFmtId="167" fontId="2" fillId="2" borderId="38" xfId="8" applyNumberFormat="1" applyFont="1" applyFill="1" applyBorder="1" applyAlignment="1">
      <alignment vertical="center"/>
    </xf>
    <xf numFmtId="0" fontId="25" fillId="0" borderId="0" xfId="0" applyFont="1"/>
    <xf numFmtId="0" fontId="26" fillId="0" borderId="0" xfId="0" applyFont="1"/>
    <xf numFmtId="0" fontId="29" fillId="8" borderId="45" xfId="7" applyFont="1" applyFill="1" applyBorder="1" applyAlignment="1">
      <alignment horizontal="left" vertical="center"/>
    </xf>
    <xf numFmtId="0" fontId="24" fillId="5" borderId="39" xfId="7" applyFont="1" applyBorder="1" applyAlignment="1">
      <alignment horizontal="left" vertical="center"/>
    </xf>
    <xf numFmtId="0" fontId="24" fillId="5" borderId="45" xfId="7" applyFont="1" applyBorder="1" applyAlignment="1">
      <alignment horizontal="left" vertical="center"/>
    </xf>
    <xf numFmtId="0" fontId="24" fillId="5" borderId="42" xfId="7" applyFont="1" applyBorder="1" applyAlignment="1">
      <alignment horizontal="left" vertical="center"/>
    </xf>
    <xf numFmtId="0" fontId="31" fillId="0" borderId="33" xfId="0" applyFont="1" applyBorder="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wrapText="1"/>
    </xf>
    <xf numFmtId="0" fontId="30" fillId="4" borderId="20" xfId="3" applyFont="1" applyBorder="1" applyAlignment="1">
      <alignment horizontal="center" vertical="center" wrapText="1"/>
    </xf>
    <xf numFmtId="0" fontId="30" fillId="4" borderId="21" xfId="3" applyFont="1" applyBorder="1" applyAlignment="1">
      <alignment horizontal="center" vertical="center" wrapText="1"/>
    </xf>
    <xf numFmtId="0" fontId="30" fillId="4" borderId="22" xfId="3" applyFont="1" applyBorder="1" applyAlignment="1">
      <alignment horizontal="center" vertical="center" wrapText="1"/>
    </xf>
    <xf numFmtId="0" fontId="13" fillId="4" borderId="12" xfId="3" applyFont="1" applyBorder="1" applyAlignment="1">
      <alignment horizontal="center"/>
    </xf>
    <xf numFmtId="0" fontId="13" fillId="4" borderId="13" xfId="3" applyFont="1" applyBorder="1" applyAlignment="1">
      <alignment horizontal="center"/>
    </xf>
    <xf numFmtId="0" fontId="13" fillId="4" borderId="14" xfId="3" applyFont="1" applyBorder="1" applyAlignment="1">
      <alignment horizontal="center"/>
    </xf>
    <xf numFmtId="0" fontId="20" fillId="0" borderId="37" xfId="0" applyFont="1" applyBorder="1" applyAlignment="1">
      <alignment horizontal="center"/>
    </xf>
    <xf numFmtId="0" fontId="0" fillId="0" borderId="38"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0" xfId="0" applyBorder="1" applyAlignment="1">
      <alignment horizontal="left"/>
    </xf>
    <xf numFmtId="0" fontId="18" fillId="5" borderId="0" xfId="7" applyFont="1" applyBorder="1" applyAlignment="1">
      <alignment horizontal="left" vertical="center"/>
    </xf>
    <xf numFmtId="0" fontId="18" fillId="5" borderId="41" xfId="7" applyFont="1" applyBorder="1" applyAlignment="1">
      <alignment horizontal="left" vertical="center"/>
    </xf>
    <xf numFmtId="0" fontId="0" fillId="6" borderId="2" xfId="5" applyFont="1" applyAlignment="1">
      <alignment horizontal="center"/>
    </xf>
    <xf numFmtId="0" fontId="14" fillId="5" borderId="12" xfId="4" applyFont="1" applyBorder="1" applyAlignment="1">
      <alignment horizontal="center"/>
    </xf>
    <xf numFmtId="0" fontId="14" fillId="5" borderId="13" xfId="4" applyFont="1" applyBorder="1" applyAlignment="1">
      <alignment horizontal="center"/>
    </xf>
    <xf numFmtId="0" fontId="14" fillId="5" borderId="14" xfId="4" applyFont="1" applyBorder="1" applyAlignment="1">
      <alignment horizontal="center"/>
    </xf>
    <xf numFmtId="0" fontId="30" fillId="4" borderId="20" xfId="3" applyFont="1" applyBorder="1" applyAlignment="1">
      <alignment horizontal="center" vertical="center"/>
    </xf>
    <xf numFmtId="0" fontId="30" fillId="4" borderId="21" xfId="3" applyFont="1" applyBorder="1" applyAlignment="1">
      <alignment horizontal="center" vertical="center"/>
    </xf>
    <xf numFmtId="0" fontId="30" fillId="4" borderId="22" xfId="3" applyFont="1" applyBorder="1" applyAlignment="1">
      <alignment horizontal="center" vertical="center"/>
    </xf>
    <xf numFmtId="0" fontId="20" fillId="0" borderId="38" xfId="0" applyFont="1" applyBorder="1" applyAlignment="1">
      <alignment horizontal="center"/>
    </xf>
    <xf numFmtId="0" fontId="20" fillId="0" borderId="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21" fillId="0" borderId="38" xfId="0" applyFont="1" applyBorder="1" applyAlignment="1">
      <alignment horizontal="center"/>
    </xf>
    <xf numFmtId="0" fontId="21" fillId="0" borderId="43" xfId="0" applyFont="1" applyBorder="1" applyAlignment="1">
      <alignment horizontal="center"/>
    </xf>
    <xf numFmtId="0" fontId="18" fillId="5" borderId="38" xfId="7" applyFont="1" applyBorder="1" applyAlignment="1">
      <alignment horizontal="left" vertical="center"/>
    </xf>
    <xf numFmtId="0" fontId="18" fillId="5" borderId="43" xfId="7" applyFont="1" applyBorder="1" applyAlignment="1">
      <alignment horizontal="left" vertical="center"/>
    </xf>
    <xf numFmtId="0" fontId="18" fillId="5" borderId="44" xfId="7" applyFont="1" applyBorder="1" applyAlignment="1">
      <alignment horizontal="left" vertical="center"/>
    </xf>
    <xf numFmtId="0" fontId="18" fillId="5" borderId="40" xfId="7" applyFont="1" applyBorder="1" applyAlignment="1">
      <alignment horizontal="left" vertical="center"/>
    </xf>
    <xf numFmtId="0" fontId="13" fillId="4" borderId="25" xfId="3" applyFont="1" applyBorder="1" applyAlignment="1">
      <alignment horizontal="center" vertical="center"/>
    </xf>
    <xf numFmtId="0" fontId="13" fillId="4" borderId="26" xfId="3" applyFont="1" applyBorder="1" applyAlignment="1">
      <alignment horizontal="center" vertical="center"/>
    </xf>
    <xf numFmtId="0" fontId="13" fillId="4" borderId="19" xfId="3" applyFont="1" applyBorder="1" applyAlignment="1">
      <alignment horizontal="center" vertical="center"/>
    </xf>
    <xf numFmtId="0" fontId="21" fillId="0" borderId="44" xfId="0" applyFont="1" applyBorder="1" applyAlignment="1">
      <alignment horizontal="center" vertical="center"/>
    </xf>
    <xf numFmtId="0" fontId="21" fillId="0" borderId="40" xfId="0" applyFont="1" applyBorder="1" applyAlignment="1">
      <alignment horizontal="center" vertical="center"/>
    </xf>
  </cellXfs>
  <cellStyles count="9">
    <cellStyle name="Accent1" xfId="6" builtinId="29"/>
    <cellStyle name="Bad" xfId="2" builtinId="27"/>
    <cellStyle name="Calculation" xfId="4" builtinId="22"/>
    <cellStyle name="Comma" xfId="8" builtinId="3"/>
    <cellStyle name="Good" xfId="1" builtinId="26"/>
    <cellStyle name="Input" xfId="3" builtinId="20"/>
    <cellStyle name="Normal" xfId="0" builtinId="0"/>
    <cellStyle name="Note" xfId="5" builtinId="10"/>
    <cellStyle name="Output" xfId="7"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Leakage - Pond</a:t>
            </a:r>
            <a:r>
              <a:rPr lang="en-US" sz="2000" b="1" baseline="0">
                <a:solidFill>
                  <a:sysClr val="windowText" lastClr="000000"/>
                </a:solidFill>
              </a:rPr>
              <a:t> Volume</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094849439315043"/>
          <c:y val="0.116067437527665"/>
          <c:w val="0.860235269379186"/>
          <c:h val="0.677696509352643"/>
        </c:manualLayout>
      </c:layout>
      <c:scatterChart>
        <c:scatterStyle val="smoothMarker"/>
        <c:varyColors val="0"/>
        <c:ser>
          <c:idx val="0"/>
          <c:order val="0"/>
          <c:tx>
            <c:v>Clay Liner</c:v>
          </c:tx>
          <c:spPr>
            <a:ln w="25400" cap="rnd">
              <a:solidFill>
                <a:schemeClr val="accent1"/>
              </a:solidFill>
              <a:round/>
            </a:ln>
            <a:effectLst/>
          </c:spPr>
          <c:marker>
            <c:symbol val="circle"/>
            <c:size val="5"/>
            <c:spPr>
              <a:solidFill>
                <a:schemeClr val="accent1"/>
              </a:solidFill>
              <a:ln w="9525">
                <a:solidFill>
                  <a:schemeClr val="accent1"/>
                </a:solidFill>
              </a:ln>
              <a:effectLst/>
            </c:spPr>
          </c:marker>
          <c:xVal>
            <c:numRef>
              <c:f>Sheet1!$N$31:$N$35</c:f>
              <c:numCache>
                <c:formatCode>_(* #,##0.0_);_(* \(#,##0.0\);_(* "-"??_);_(@_)</c:formatCode>
                <c:ptCount val="5"/>
                <c:pt idx="0">
                  <c:v>933643.7012</c:v>
                </c:pt>
                <c:pt idx="1">
                  <c:v>1.5643263424E6</c:v>
                </c:pt>
                <c:pt idx="2">
                  <c:v>1.9930349436E6</c:v>
                </c:pt>
                <c:pt idx="3">
                  <c:v>2.3207565248E6</c:v>
                </c:pt>
                <c:pt idx="4">
                  <c:v>2.648478106E6</c:v>
                </c:pt>
              </c:numCache>
            </c:numRef>
          </c:xVal>
          <c:yVal>
            <c:numRef>
              <c:f>Sheet1!$O$31:$O$35</c:f>
              <c:numCache>
                <c:formatCode>0.0</c:formatCode>
                <c:ptCount val="5"/>
                <c:pt idx="0">
                  <c:v>89.48437937642525</c:v>
                </c:pt>
                <c:pt idx="1">
                  <c:v>242.3413287183687</c:v>
                </c:pt>
                <c:pt idx="2">
                  <c:v>398.5016709917802</c:v>
                </c:pt>
                <c:pt idx="3">
                  <c:v>556.4169407600341</c:v>
                </c:pt>
                <c:pt idx="4">
                  <c:v>714.5386725865047</c:v>
                </c:pt>
              </c:numCache>
            </c:numRef>
          </c:yVal>
          <c:smooth val="1"/>
          <c:extLst xmlns:c16r2="http://schemas.microsoft.com/office/drawing/2015/06/chart">
            <c:ext xmlns:c16="http://schemas.microsoft.com/office/drawing/2014/chart" uri="{C3380CC4-5D6E-409C-BE32-E72D297353CC}">
              <c16:uniqueId val="{00000002-9694-4947-B8EC-767D78E24DB3}"/>
            </c:ext>
          </c:extLst>
        </c:ser>
        <c:ser>
          <c:idx val="1"/>
          <c:order val="1"/>
          <c:tx>
            <c:v>Geomembrane</c:v>
          </c:tx>
          <c:spPr>
            <a:ln w="25400" cap="rnd">
              <a:solidFill>
                <a:schemeClr val="accent2"/>
              </a:solidFill>
              <a:round/>
            </a:ln>
            <a:effectLst/>
          </c:spPr>
          <c:marker>
            <c:symbol val="circle"/>
            <c:size val="5"/>
            <c:spPr>
              <a:solidFill>
                <a:schemeClr val="accent2"/>
              </a:solidFill>
              <a:ln w="9525">
                <a:solidFill>
                  <a:schemeClr val="accent2"/>
                </a:solidFill>
              </a:ln>
              <a:effectLst/>
            </c:spPr>
          </c:marker>
          <c:xVal>
            <c:numRef>
              <c:f>Sheet1!$N$31:$N$35</c:f>
              <c:numCache>
                <c:formatCode>_(* #,##0.0_);_(* \(#,##0.0\);_(* "-"??_);_(@_)</c:formatCode>
                <c:ptCount val="5"/>
                <c:pt idx="0">
                  <c:v>933643.7012</c:v>
                </c:pt>
                <c:pt idx="1">
                  <c:v>1.5643263424E6</c:v>
                </c:pt>
                <c:pt idx="2">
                  <c:v>1.9930349436E6</c:v>
                </c:pt>
                <c:pt idx="3">
                  <c:v>2.3207565248E6</c:v>
                </c:pt>
                <c:pt idx="4">
                  <c:v>2.648478106E6</c:v>
                </c:pt>
              </c:numCache>
            </c:numRef>
          </c:xVal>
          <c:yVal>
            <c:numRef>
              <c:f>Sheet1!$P$31:$P$35</c:f>
              <c:numCache>
                <c:formatCode>0.000000</c:formatCode>
                <c:ptCount val="5"/>
                <c:pt idx="0">
                  <c:v>0.0214762510503421</c:v>
                </c:pt>
                <c:pt idx="1">
                  <c:v>0.0581619188924085</c:v>
                </c:pt>
                <c:pt idx="2">
                  <c:v>0.0956404010380272</c:v>
                </c:pt>
                <c:pt idx="3">
                  <c:v>0.133540065782408</c:v>
                </c:pt>
                <c:pt idx="4">
                  <c:v>0.171489281420761</c:v>
                </c:pt>
              </c:numCache>
            </c:numRef>
          </c:yVal>
          <c:smooth val="1"/>
          <c:extLst xmlns:c16r2="http://schemas.microsoft.com/office/drawing/2015/06/chart">
            <c:ext xmlns:c16="http://schemas.microsoft.com/office/drawing/2014/chart" uri="{C3380CC4-5D6E-409C-BE32-E72D297353CC}">
              <c16:uniqueId val="{00000004-9694-4947-B8EC-767D78E24DB3}"/>
            </c:ext>
          </c:extLst>
        </c:ser>
        <c:dLbls>
          <c:showLegendKey val="0"/>
          <c:showVal val="0"/>
          <c:showCatName val="0"/>
          <c:showSerName val="0"/>
          <c:showPercent val="0"/>
          <c:showBubbleSize val="0"/>
        </c:dLbls>
        <c:axId val="-546006752"/>
        <c:axId val="-546002992"/>
      </c:scatterChart>
      <c:valAx>
        <c:axId val="-546006752"/>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Total</a:t>
                </a:r>
                <a:r>
                  <a:rPr lang="en-US" sz="1400" baseline="0">
                    <a:solidFill>
                      <a:sysClr val="windowText" lastClr="000000"/>
                    </a:solidFill>
                  </a:rPr>
                  <a:t> Volume of Pond (Gallons)</a:t>
                </a:r>
                <a:endParaRPr lang="en-US" sz="140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_(* #,##0.0_);_(* \(#,##0.0\);_(* &quot;-&quot;??_);_(@_)"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002992"/>
        <c:crosses val="autoZero"/>
        <c:crossBetween val="midCat"/>
      </c:valAx>
      <c:valAx>
        <c:axId val="-546002992"/>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Total</a:t>
                </a:r>
                <a:r>
                  <a:rPr lang="en-US" sz="1400" baseline="0">
                    <a:solidFill>
                      <a:sysClr val="windowText" lastClr="000000"/>
                    </a:solidFill>
                  </a:rPr>
                  <a:t> Leakage (Gallons/Day)</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006752"/>
        <c:crosses val="autoZero"/>
        <c:crossBetween val="midCat"/>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jp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50139</xdr:colOff>
      <xdr:row>38</xdr:row>
      <xdr:rowOff>0</xdr:rowOff>
    </xdr:from>
    <xdr:to>
      <xdr:col>22</xdr:col>
      <xdr:colOff>613723</xdr:colOff>
      <xdr:row>56</xdr:row>
      <xdr:rowOff>154993</xdr:rowOff>
    </xdr:to>
    <xdr:graphicFrame macro="">
      <xdr:nvGraphicFramePr>
        <xdr:cNvPr id="2" name="Chart 1">
          <a:extLst>
            <a:ext uri="{FF2B5EF4-FFF2-40B4-BE49-F238E27FC236}">
              <a16:creationId xmlns:a16="http://schemas.microsoft.com/office/drawing/2014/main" xmlns="" id="{6A85549A-62B1-43DF-B228-4D87A254D7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285750</xdr:colOff>
      <xdr:row>0</xdr:row>
      <xdr:rowOff>132523</xdr:rowOff>
    </xdr:from>
    <xdr:to>
      <xdr:col>3</xdr:col>
      <xdr:colOff>210722</xdr:colOff>
      <xdr:row>3</xdr:row>
      <xdr:rowOff>191916</xdr:rowOff>
    </xdr:to>
    <xdr:pic>
      <xdr:nvPicPr>
        <xdr:cNvPr id="3" name="Picture 2">
          <a:extLst>
            <a:ext uri="{FF2B5EF4-FFF2-40B4-BE49-F238E27FC236}">
              <a16:creationId xmlns:a16="http://schemas.microsoft.com/office/drawing/2014/main" xmlns="" id="{8E7782AD-3AF8-4A76-A793-FD02259B87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40946" y="132523"/>
          <a:ext cx="1159080" cy="866356"/>
        </a:xfrm>
        <a:prstGeom prst="rect">
          <a:avLst/>
        </a:prstGeom>
      </xdr:spPr>
    </xdr:pic>
    <xdr:clientData/>
  </xdr:twoCellAnchor>
  <xdr:twoCellAnchor editAs="oneCell">
    <xdr:from>
      <xdr:col>3</xdr:col>
      <xdr:colOff>870857</xdr:colOff>
      <xdr:row>0</xdr:row>
      <xdr:rowOff>169793</xdr:rowOff>
    </xdr:from>
    <xdr:to>
      <xdr:col>6</xdr:col>
      <xdr:colOff>46121</xdr:colOff>
      <xdr:row>4</xdr:row>
      <xdr:rowOff>32430</xdr:rowOff>
    </xdr:to>
    <xdr:pic>
      <xdr:nvPicPr>
        <xdr:cNvPr id="5" name="Picture 4">
          <a:extLst>
            <a:ext uri="{FF2B5EF4-FFF2-40B4-BE49-F238E27FC236}">
              <a16:creationId xmlns:a16="http://schemas.microsoft.com/office/drawing/2014/main" xmlns="" id="{9ABCF4C6-E5F3-47BE-8F0C-AF48EB5121D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55428" y="169793"/>
          <a:ext cx="2794764" cy="937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tabSelected="1" workbookViewId="0">
      <selection activeCell="B14" sqref="B14"/>
    </sheetView>
  </sheetViews>
  <sheetFormatPr baseColWidth="10" defaultColWidth="8.83203125" defaultRowHeight="15" x14ac:dyDescent="0.2"/>
  <cols>
    <col min="1" max="1" width="89.33203125" customWidth="1"/>
    <col min="2" max="2" width="16.6640625" customWidth="1"/>
    <col min="3" max="3" width="1.6640625" customWidth="1"/>
    <col min="4" max="4" width="17.83203125" customWidth="1"/>
    <col min="5" max="5" width="6.83203125" customWidth="1"/>
    <col min="6" max="6" width="29.5" customWidth="1"/>
    <col min="7" max="7" width="33.1640625" customWidth="1"/>
    <col min="8" max="8" width="1.6640625" bestFit="1" customWidth="1"/>
    <col min="9" max="9" width="14.83203125" customWidth="1"/>
    <col min="10" max="10" width="18" customWidth="1"/>
    <col min="11" max="11" width="5" bestFit="1" customWidth="1"/>
    <col min="12" max="12" width="3.33203125" customWidth="1"/>
    <col min="13" max="13" width="47.6640625" customWidth="1"/>
    <col min="14" max="14" width="16.5" customWidth="1"/>
    <col min="15" max="15" width="18.5" customWidth="1"/>
    <col min="16" max="16" width="16.5" bestFit="1" customWidth="1"/>
    <col min="17" max="17" width="12.5" bestFit="1" customWidth="1"/>
    <col min="18" max="18" width="15.83203125" customWidth="1"/>
    <col min="20" max="20" width="1.6640625" bestFit="1" customWidth="1"/>
    <col min="21" max="21" width="3.83203125" bestFit="1" customWidth="1"/>
    <col min="22" max="22" width="1.6640625" bestFit="1" customWidth="1"/>
    <col min="23" max="23" width="11.6640625" bestFit="1" customWidth="1"/>
    <col min="24" max="24" width="5.6640625" bestFit="1" customWidth="1"/>
  </cols>
  <sheetData>
    <row r="1" spans="1:24" ht="26" x14ac:dyDescent="0.3">
      <c r="A1" s="90" t="s">
        <v>74</v>
      </c>
    </row>
    <row r="2" spans="1:24" ht="19" x14ac:dyDescent="0.25">
      <c r="A2" s="89" t="s">
        <v>79</v>
      </c>
    </row>
    <row r="3" spans="1:24" ht="19" x14ac:dyDescent="0.25">
      <c r="A3" s="89" t="s">
        <v>75</v>
      </c>
    </row>
    <row r="4" spans="1:24" ht="19" x14ac:dyDescent="0.25">
      <c r="A4" s="89" t="s">
        <v>76</v>
      </c>
    </row>
    <row r="5" spans="1:24" ht="19" x14ac:dyDescent="0.25">
      <c r="A5" s="89"/>
    </row>
    <row r="7" spans="1:24" ht="22" thickBot="1" x14ac:dyDescent="0.3">
      <c r="A7" s="119" t="s">
        <v>61</v>
      </c>
      <c r="B7" s="119"/>
      <c r="C7" s="119"/>
      <c r="D7" s="119"/>
      <c r="M7" s="118" t="s">
        <v>59</v>
      </c>
      <c r="N7" s="118"/>
      <c r="O7" s="118"/>
      <c r="P7" s="118"/>
      <c r="Q7" s="118"/>
      <c r="R7" s="118"/>
    </row>
    <row r="8" spans="1:24" ht="31" thickTop="1" thickBot="1" x14ac:dyDescent="0.35">
      <c r="A8" s="92" t="s">
        <v>49</v>
      </c>
      <c r="B8" s="55">
        <v>160</v>
      </c>
      <c r="C8" s="127" t="s">
        <v>44</v>
      </c>
      <c r="D8" s="128"/>
      <c r="M8" s="120" t="s">
        <v>38</v>
      </c>
      <c r="N8" s="121"/>
      <c r="O8" s="121"/>
      <c r="P8" s="121"/>
      <c r="Q8" s="121"/>
      <c r="R8" s="122"/>
      <c r="T8" s="111" t="s">
        <v>15</v>
      </c>
      <c r="U8" s="111"/>
      <c r="V8" s="111"/>
      <c r="W8" s="111"/>
      <c r="X8" s="111"/>
    </row>
    <row r="9" spans="1:24" ht="21" thickTop="1" thickBot="1" x14ac:dyDescent="0.3">
      <c r="A9" s="93" t="s">
        <v>32</v>
      </c>
      <c r="B9" s="53">
        <v>200</v>
      </c>
      <c r="C9" s="109" t="s">
        <v>44</v>
      </c>
      <c r="D9" s="110"/>
      <c r="M9" s="37" t="s">
        <v>17</v>
      </c>
      <c r="N9" s="40" t="s">
        <v>62</v>
      </c>
      <c r="O9" s="41" t="s">
        <v>63</v>
      </c>
      <c r="P9" s="41" t="s">
        <v>64</v>
      </c>
      <c r="Q9" s="41" t="s">
        <v>65</v>
      </c>
      <c r="R9" s="42" t="s">
        <v>66</v>
      </c>
      <c r="T9" s="1">
        <v>1</v>
      </c>
      <c r="U9" s="1" t="s">
        <v>10</v>
      </c>
      <c r="V9" s="1" t="s">
        <v>2</v>
      </c>
      <c r="W9" s="1">
        <v>929.03</v>
      </c>
      <c r="X9" s="1" t="s">
        <v>11</v>
      </c>
    </row>
    <row r="10" spans="1:24" ht="20" thickTop="1" x14ac:dyDescent="0.25">
      <c r="A10" s="93" t="s">
        <v>50</v>
      </c>
      <c r="B10" s="53">
        <v>20</v>
      </c>
      <c r="C10" s="109" t="s">
        <v>44</v>
      </c>
      <c r="D10" s="110"/>
      <c r="M10" s="38" t="s">
        <v>53</v>
      </c>
      <c r="N10" s="75">
        <f>N19/3600/24/$W$11</f>
        <v>3920.5473531460261</v>
      </c>
      <c r="O10" s="75">
        <f t="shared" ref="O10:R10" si="0">O19/3600/24/$W$11</f>
        <v>10617.614621519064</v>
      </c>
      <c r="P10" s="75">
        <f t="shared" si="0"/>
        <v>17459.412271933281</v>
      </c>
      <c r="Q10" s="75">
        <f t="shared" si="0"/>
        <v>24378.097937806877</v>
      </c>
      <c r="R10" s="76">
        <f t="shared" si="0"/>
        <v>31305.829252558055</v>
      </c>
      <c r="T10" s="1">
        <v>1</v>
      </c>
      <c r="U10" s="1" t="s">
        <v>58</v>
      </c>
      <c r="V10" s="1" t="s">
        <v>2</v>
      </c>
      <c r="W10" s="1">
        <v>7.4805200000000003</v>
      </c>
      <c r="X10" s="1" t="s">
        <v>33</v>
      </c>
    </row>
    <row r="11" spans="1:24" ht="19" x14ac:dyDescent="0.25">
      <c r="A11" s="93" t="s">
        <v>67</v>
      </c>
      <c r="B11" s="67">
        <f>((D29-2*B10*(B33/D33))*(D30-2*B10*(B33/D33))+(D29-D28*B33/D33*2)*(D30-D28*B33/D33*2))*B10/2*W10</f>
        <v>2320756.5248000002</v>
      </c>
      <c r="C11" s="109" t="s">
        <v>52</v>
      </c>
      <c r="D11" s="110"/>
      <c r="M11" s="38" t="s">
        <v>54</v>
      </c>
      <c r="N11" s="75">
        <f t="shared" ref="N11:R15" si="1">N20/3600/24/$W$11</f>
        <v>392.05473531460262</v>
      </c>
      <c r="O11" s="75">
        <f t="shared" si="1"/>
        <v>1061.7614621519067</v>
      </c>
      <c r="P11" s="75">
        <f t="shared" si="1"/>
        <v>1745.9412271933286</v>
      </c>
      <c r="Q11" s="75">
        <f t="shared" si="1"/>
        <v>2437.8097937806883</v>
      </c>
      <c r="R11" s="76">
        <f t="shared" si="1"/>
        <v>3130.5829252558046</v>
      </c>
      <c r="T11" s="1">
        <v>1</v>
      </c>
      <c r="U11" s="1" t="s">
        <v>34</v>
      </c>
      <c r="V11" s="1" t="s">
        <v>2</v>
      </c>
      <c r="W11" s="1">
        <v>2.6417200000000002E-4</v>
      </c>
      <c r="X11" s="1" t="s">
        <v>33</v>
      </c>
    </row>
    <row r="12" spans="1:24" ht="19" x14ac:dyDescent="0.25">
      <c r="A12" s="93" t="s">
        <v>69</v>
      </c>
      <c r="B12" s="54">
        <v>9.9999999999999995E-8</v>
      </c>
      <c r="C12" s="109" t="s">
        <v>6</v>
      </c>
      <c r="D12" s="110"/>
      <c r="M12" s="38" t="s">
        <v>55</v>
      </c>
      <c r="N12" s="75">
        <f t="shared" si="1"/>
        <v>39.205473531460264</v>
      </c>
      <c r="O12" s="75">
        <f t="shared" si="1"/>
        <v>106.17614621519066</v>
      </c>
      <c r="P12" s="75">
        <f t="shared" si="1"/>
        <v>174.5941227193328</v>
      </c>
      <c r="Q12" s="75">
        <f t="shared" si="1"/>
        <v>243.78097937806882</v>
      </c>
      <c r="R12" s="76">
        <f t="shared" si="1"/>
        <v>313.0582925255805</v>
      </c>
    </row>
    <row r="13" spans="1:24" ht="19" x14ac:dyDescent="0.25">
      <c r="A13" s="93" t="s">
        <v>70</v>
      </c>
      <c r="B13" s="54">
        <v>9.9999999999999998E-13</v>
      </c>
      <c r="C13" s="109" t="s">
        <v>6</v>
      </c>
      <c r="D13" s="110"/>
      <c r="M13" s="38" t="s">
        <v>56</v>
      </c>
      <c r="N13" s="75">
        <f t="shared" si="1"/>
        <v>3.9205473531460266</v>
      </c>
      <c r="O13" s="75">
        <f t="shared" si="1"/>
        <v>10.617614621519063</v>
      </c>
      <c r="P13" s="75">
        <f t="shared" si="1"/>
        <v>17.459412271933282</v>
      </c>
      <c r="Q13" s="75">
        <f t="shared" si="1"/>
        <v>24.378097937806885</v>
      </c>
      <c r="R13" s="76">
        <f t="shared" si="1"/>
        <v>31.305829252558052</v>
      </c>
    </row>
    <row r="14" spans="1:24" ht="19" x14ac:dyDescent="0.25">
      <c r="A14" s="93" t="s">
        <v>68</v>
      </c>
      <c r="B14" s="68">
        <f>I34</f>
        <v>556.41694076003409</v>
      </c>
      <c r="C14" s="109" t="s">
        <v>51</v>
      </c>
      <c r="D14" s="110"/>
      <c r="M14" s="38" t="s">
        <v>57</v>
      </c>
      <c r="N14" s="75">
        <f t="shared" si="1"/>
        <v>0.39205473531460278</v>
      </c>
      <c r="O14" s="75">
        <f t="shared" si="1"/>
        <v>1.0617614621519065</v>
      </c>
      <c r="P14" s="75">
        <f t="shared" si="1"/>
        <v>1.7459412271933286</v>
      </c>
      <c r="Q14" s="75">
        <f t="shared" si="1"/>
        <v>2.437809793780688</v>
      </c>
      <c r="R14" s="76">
        <f t="shared" si="1"/>
        <v>3.1305829252558053</v>
      </c>
    </row>
    <row r="15" spans="1:24" ht="20" thickBot="1" x14ac:dyDescent="0.3">
      <c r="A15" s="94" t="s">
        <v>71</v>
      </c>
      <c r="B15" s="88">
        <f>I37</f>
        <v>0.13354006578240818</v>
      </c>
      <c r="C15" s="125" t="s">
        <v>51</v>
      </c>
      <c r="D15" s="126"/>
      <c r="M15" s="39" t="s">
        <v>26</v>
      </c>
      <c r="N15" s="73">
        <f t="shared" si="1"/>
        <v>9.4093136475504629E-6</v>
      </c>
      <c r="O15" s="73">
        <f t="shared" si="1"/>
        <v>2.5482275091645753E-5</v>
      </c>
      <c r="P15" s="73">
        <f t="shared" si="1"/>
        <v>4.1902589452639883E-5</v>
      </c>
      <c r="Q15" s="73">
        <f t="shared" si="1"/>
        <v>5.8507435050736519E-5</v>
      </c>
      <c r="R15" s="74">
        <f t="shared" si="1"/>
        <v>7.5133990206139334E-5</v>
      </c>
    </row>
    <row r="16" spans="1:24" ht="17" thickTop="1" thickBot="1" x14ac:dyDescent="0.25">
      <c r="A16" s="83" t="s">
        <v>60</v>
      </c>
    </row>
    <row r="17" spans="1:18" ht="28" thickTop="1" thickBot="1" x14ac:dyDescent="0.35">
      <c r="A17" s="91" t="s">
        <v>72</v>
      </c>
      <c r="M17" s="120" t="s">
        <v>37</v>
      </c>
      <c r="N17" s="121"/>
      <c r="O17" s="121"/>
      <c r="P17" s="121"/>
      <c r="Q17" s="121"/>
      <c r="R17" s="122"/>
    </row>
    <row r="18" spans="1:18" ht="23" thickTop="1" thickBot="1" x14ac:dyDescent="0.3">
      <c r="A18" s="91" t="s">
        <v>73</v>
      </c>
      <c r="B18" s="84"/>
      <c r="C18" s="84"/>
      <c r="D18" s="84"/>
      <c r="M18" s="37" t="s">
        <v>17</v>
      </c>
      <c r="N18" s="40" t="s">
        <v>62</v>
      </c>
      <c r="O18" s="41" t="s">
        <v>63</v>
      </c>
      <c r="P18" s="41" t="s">
        <v>64</v>
      </c>
      <c r="Q18" s="41" t="s">
        <v>65</v>
      </c>
      <c r="R18" s="42" t="s">
        <v>66</v>
      </c>
    </row>
    <row r="19" spans="1:18" ht="20" thickTop="1" x14ac:dyDescent="0.25">
      <c r="B19" s="85"/>
      <c r="C19" s="85"/>
      <c r="D19" s="85"/>
      <c r="M19" s="38" t="s">
        <v>53</v>
      </c>
      <c r="N19" s="77">
        <f>N20*10</f>
        <v>89484.379376425233</v>
      </c>
      <c r="O19" s="77">
        <f t="shared" ref="O19:R21" si="2">O20*10</f>
        <v>242341.32871836875</v>
      </c>
      <c r="P19" s="77">
        <f t="shared" si="2"/>
        <v>398501.67099178018</v>
      </c>
      <c r="Q19" s="77">
        <f t="shared" si="2"/>
        <v>556416.94076003402</v>
      </c>
      <c r="R19" s="78">
        <f t="shared" si="2"/>
        <v>714538.6725865046</v>
      </c>
    </row>
    <row r="20" spans="1:18" ht="19" x14ac:dyDescent="0.25">
      <c r="A20" s="84"/>
      <c r="B20" s="85"/>
      <c r="C20" s="85"/>
      <c r="D20" s="85"/>
      <c r="M20" s="38" t="s">
        <v>54</v>
      </c>
      <c r="N20" s="77">
        <f>N21*10</f>
        <v>8948.437937642524</v>
      </c>
      <c r="O20" s="77">
        <f t="shared" si="2"/>
        <v>24234.132871836875</v>
      </c>
      <c r="P20" s="77">
        <f t="shared" si="2"/>
        <v>39850.167099178019</v>
      </c>
      <c r="Q20" s="77">
        <f t="shared" si="2"/>
        <v>55641.694076003405</v>
      </c>
      <c r="R20" s="78">
        <f t="shared" si="2"/>
        <v>71453.867258650454</v>
      </c>
    </row>
    <row r="21" spans="1:18" ht="19" x14ac:dyDescent="0.25">
      <c r="M21" s="38" t="s">
        <v>55</v>
      </c>
      <c r="N21" s="77">
        <f>N22*10</f>
        <v>894.8437937642525</v>
      </c>
      <c r="O21" s="77">
        <f t="shared" si="2"/>
        <v>2423.4132871836873</v>
      </c>
      <c r="P21" s="77">
        <f t="shared" si="2"/>
        <v>3985.016709917802</v>
      </c>
      <c r="Q21" s="77">
        <f t="shared" si="2"/>
        <v>5564.1694076003405</v>
      </c>
      <c r="R21" s="78">
        <f t="shared" si="2"/>
        <v>7145.3867258650462</v>
      </c>
    </row>
    <row r="22" spans="1:18" ht="19" x14ac:dyDescent="0.25">
      <c r="M22" s="38" t="s">
        <v>56</v>
      </c>
      <c r="N22" s="77">
        <v>89.484379376425252</v>
      </c>
      <c r="O22" s="79">
        <v>242.34132871836874</v>
      </c>
      <c r="P22" s="79">
        <f>P23*10</f>
        <v>398.5016709917802</v>
      </c>
      <c r="Q22" s="79">
        <f t="shared" ref="Q22:R22" si="3">Q23*10</f>
        <v>556.41694076003409</v>
      </c>
      <c r="R22" s="80">
        <f t="shared" si="3"/>
        <v>714.53867258650462</v>
      </c>
    </row>
    <row r="23" spans="1:18" ht="19" x14ac:dyDescent="0.25">
      <c r="M23" s="38" t="s">
        <v>57</v>
      </c>
      <c r="N23" s="77">
        <v>8.9484379376425274</v>
      </c>
      <c r="O23" s="79">
        <v>24.234132871836877</v>
      </c>
      <c r="P23" s="79">
        <v>39.850167099178023</v>
      </c>
      <c r="Q23" s="79">
        <v>55.641694076003404</v>
      </c>
      <c r="R23" s="80">
        <v>71.453867258650462</v>
      </c>
    </row>
    <row r="24" spans="1:18" ht="22" thickBot="1" x14ac:dyDescent="0.3">
      <c r="A24" s="118" t="s">
        <v>48</v>
      </c>
      <c r="B24" s="118"/>
      <c r="C24" s="118"/>
      <c r="D24" s="118"/>
      <c r="E24" s="118"/>
      <c r="F24" s="118"/>
      <c r="G24" s="118"/>
      <c r="H24" s="118"/>
      <c r="I24" s="118"/>
      <c r="J24" s="118"/>
      <c r="M24" s="39" t="s">
        <v>26</v>
      </c>
      <c r="N24" s="69">
        <v>2.1476251050342056E-4</v>
      </c>
      <c r="O24" s="70">
        <v>5.8161918892408494E-4</v>
      </c>
      <c r="P24" s="70">
        <v>9.5640401038027249E-4</v>
      </c>
      <c r="Q24" s="70">
        <v>1.3354006578240817E-3</v>
      </c>
      <c r="R24" s="71">
        <v>1.7148928142076113E-3</v>
      </c>
    </row>
    <row r="25" spans="1:18" ht="21" thickTop="1" thickBot="1" x14ac:dyDescent="0.3">
      <c r="A25" s="82" t="s">
        <v>27</v>
      </c>
      <c r="B25" s="86"/>
      <c r="C25" s="86"/>
      <c r="D25" s="86"/>
      <c r="E25" s="86"/>
      <c r="F25" s="86"/>
      <c r="G25" s="86"/>
      <c r="H25" s="86"/>
      <c r="I25" s="86"/>
      <c r="J25" s="87"/>
    </row>
    <row r="26" spans="1:18" ht="21" thickTop="1" thickBot="1" x14ac:dyDescent="0.3">
      <c r="A26" s="101" t="s">
        <v>0</v>
      </c>
      <c r="B26" s="102"/>
      <c r="C26" s="102"/>
      <c r="D26" s="102"/>
      <c r="E26" s="102"/>
      <c r="F26" s="103"/>
      <c r="G26" s="112" t="s">
        <v>8</v>
      </c>
      <c r="H26" s="113"/>
      <c r="I26" s="113"/>
      <c r="J26" s="114"/>
    </row>
    <row r="27" spans="1:18" ht="23" thickTop="1" thickBot="1" x14ac:dyDescent="0.3">
      <c r="A27" s="115" t="s">
        <v>19</v>
      </c>
      <c r="B27" s="27" t="s">
        <v>12</v>
      </c>
      <c r="C27" s="13" t="s">
        <v>2</v>
      </c>
      <c r="D27" s="14">
        <f>B10</f>
        <v>20</v>
      </c>
      <c r="E27" s="13" t="s">
        <v>14</v>
      </c>
      <c r="F27" s="23"/>
      <c r="G27" s="24" t="s">
        <v>22</v>
      </c>
      <c r="H27" s="25" t="s">
        <v>2</v>
      </c>
      <c r="I27" s="25">
        <f>(D29-2*D27*(B33/D33))*(D30-2*D27*(B33/D33))</f>
        <v>3200</v>
      </c>
      <c r="J27" s="26" t="s">
        <v>16</v>
      </c>
      <c r="M27" s="104" t="s">
        <v>47</v>
      </c>
      <c r="N27" s="104"/>
      <c r="O27" s="104"/>
      <c r="P27" s="104"/>
    </row>
    <row r="28" spans="1:18" ht="18" thickTop="1" x14ac:dyDescent="0.2">
      <c r="A28" s="116"/>
      <c r="B28" s="28" t="s">
        <v>21</v>
      </c>
      <c r="C28" s="5" t="s">
        <v>2</v>
      </c>
      <c r="D28" s="2">
        <v>2</v>
      </c>
      <c r="E28" s="5" t="s">
        <v>14</v>
      </c>
      <c r="F28" s="16" t="s">
        <v>28</v>
      </c>
      <c r="G28" s="12" t="s">
        <v>23</v>
      </c>
      <c r="H28" s="6" t="s">
        <v>2</v>
      </c>
      <c r="I28" s="58">
        <f>((D30-2*D27*(B33/D33))+(D30-D28*B33/D33*2))* ( (SQRT(B33^2+D33^2)/D33) *(D27-D28) )  +  ((D29-2*D27*(B33/D33)) + (D29-D28*B33/D33*2))* ( (SQRT(B33^2+D33^2)/D33) *(D27-D28) )</f>
        <v>25955.975034662057</v>
      </c>
      <c r="J28" s="26" t="s">
        <v>16</v>
      </c>
      <c r="M28" s="45" t="s">
        <v>78</v>
      </c>
      <c r="N28" s="49">
        <f>B12</f>
        <v>9.9999999999999995E-8</v>
      </c>
      <c r="O28" s="107" t="s">
        <v>6</v>
      </c>
      <c r="P28" s="108"/>
    </row>
    <row r="29" spans="1:18" ht="18" thickBot="1" x14ac:dyDescent="0.25">
      <c r="A29" s="116"/>
      <c r="B29" s="28" t="s">
        <v>31</v>
      </c>
      <c r="C29" s="5" t="s">
        <v>2</v>
      </c>
      <c r="D29" s="2">
        <f>B8</f>
        <v>160</v>
      </c>
      <c r="E29" s="5" t="s">
        <v>14</v>
      </c>
      <c r="F29" s="15"/>
      <c r="G29" s="12" t="s">
        <v>24</v>
      </c>
      <c r="H29" s="6" t="s">
        <v>2</v>
      </c>
      <c r="I29" s="58">
        <f>I28+I27</f>
        <v>29155.975034662057</v>
      </c>
      <c r="J29" s="26" t="s">
        <v>16</v>
      </c>
      <c r="M29" s="46" t="s">
        <v>40</v>
      </c>
      <c r="N29" s="50">
        <f>D37</f>
        <v>9.9999999999999998E-13</v>
      </c>
      <c r="O29" s="105" t="s">
        <v>6</v>
      </c>
      <c r="P29" s="106"/>
    </row>
    <row r="30" spans="1:18" ht="47" thickTop="1" thickBot="1" x14ac:dyDescent="0.25">
      <c r="A30" s="116"/>
      <c r="B30" s="31" t="s">
        <v>32</v>
      </c>
      <c r="C30" s="32" t="s">
        <v>2</v>
      </c>
      <c r="D30" s="33">
        <f>B9</f>
        <v>200</v>
      </c>
      <c r="E30" s="32" t="s">
        <v>14</v>
      </c>
      <c r="F30" s="34"/>
      <c r="G30" s="12" t="s">
        <v>35</v>
      </c>
      <c r="H30" s="6" t="s">
        <v>2</v>
      </c>
      <c r="I30" s="59">
        <f>(I27+(D29-D28*B33/D33*2)*(D30-D28*B33/D33*2))*D27/2*W10</f>
        <v>2320756.5248000002</v>
      </c>
      <c r="J30" s="26" t="s">
        <v>52</v>
      </c>
      <c r="M30" s="95" t="s">
        <v>39</v>
      </c>
      <c r="N30" s="51" t="s">
        <v>41</v>
      </c>
      <c r="O30" s="47" t="s">
        <v>42</v>
      </c>
      <c r="P30" s="48" t="s">
        <v>43</v>
      </c>
    </row>
    <row r="31" spans="1:18" ht="20" thickTop="1" x14ac:dyDescent="0.25">
      <c r="A31" s="116"/>
      <c r="B31" s="129" t="s">
        <v>20</v>
      </c>
      <c r="C31" s="130"/>
      <c r="D31" s="131"/>
      <c r="E31" s="20"/>
      <c r="F31" s="22"/>
      <c r="G31" s="12"/>
      <c r="H31" s="6"/>
      <c r="I31" s="6"/>
      <c r="J31" s="26"/>
      <c r="M31" s="38">
        <v>5</v>
      </c>
      <c r="N31" s="66">
        <f>(($D$29-2*M31*($B$33/$D$33))*($D$30-2*M31*($B$33/$D$33))+($D$29-$D$28*$B$33/$D$33*2)*($D$30-$D$28*$B$33/$D$33*2))*M31/2*7.48052</f>
        <v>933643.70120000001</v>
      </c>
      <c r="O31" s="62">
        <f>$N$28*((M31-$D$28)/($D$34))*((($D$29-2*M31*($B$33/$D$33))*($D$30-2*M31*($B$33/$D$33)))+((($D$30-2*M31*($B$33/$D$33))+($D$30-$D$28*$B$33/$D$33*2))* ( (SQRT($B$33^2+$D$33^2)/$D$33) *(M31-$D$28) )  +  (($D$29-2*M31*($B$33/$D$33)) + ($D$29-$D$28*$B$33/$D$33*2))* ( (SQRT($B$33^2+$D$33^2)/$D$33) *(M31-$D$28) )))*$W$9*$W$11*3600*24</f>
        <v>89.484379376425252</v>
      </c>
      <c r="P31" s="64">
        <f>$N$29*((M31-$D$28)/($D$36/12))*((($D$29-2*M31*($B$33/$D$33))*($D$30-2*M31*($B$33/$D$33)))+((($D$30-2*M31*($B$33/$D$33))+($D$30-$D$28*$B$33/$D$33*2))* ( (SQRT($B$33^2+$D$33^2)/$D$33) *(M31-$D$28) )  +  (($D$29-2*M31*($B$33/$D$33)) + ($D$29-$D$28*$B$33/$D$33*2))* ( (SQRT($B$33^2+$D$33^2)/$D$33) *(M31-$D$28) )))*$W$9*$W$11*3600*24</f>
        <v>2.1476251050342059E-2</v>
      </c>
      <c r="R31" s="81"/>
    </row>
    <row r="32" spans="1:18" ht="19" x14ac:dyDescent="0.25">
      <c r="A32" s="116"/>
      <c r="B32" s="35" t="s">
        <v>1</v>
      </c>
      <c r="C32" s="5"/>
      <c r="D32" s="4" t="s">
        <v>4</v>
      </c>
      <c r="E32" s="5"/>
      <c r="F32" s="15"/>
      <c r="G32" s="52" t="s">
        <v>46</v>
      </c>
      <c r="H32" s="6"/>
      <c r="I32" s="6"/>
      <c r="J32" s="7"/>
      <c r="M32" s="38">
        <v>10</v>
      </c>
      <c r="N32" s="66">
        <f>(($D$29-2*M32*($B$33/$D$33))*($D$30-2*M32*($B$33/$D$33))+($D$29-$D$28*$B$33/$D$33*2)*($D$30-$D$28*$B$33/$D$33*2))*M32/2*7.48052</f>
        <v>1564326.3424</v>
      </c>
      <c r="O32" s="62">
        <f>$N$28*((M32-$D$28)/($D$34))*((($D$29-2*M32*($B$33/$D$33))*($D$30-2*M32*($B$33/$D$33)))+((($D$30-2*M32*($B$33/$D$33))+($D$30-$D$28*$B$33/$D$33*2))* ( (SQRT($B$33^2+$D$33^2)/$D$33) *(M32-$D$28) )  +  (($D$29-2*M32*($B$33/$D$33)) + ($D$29-$D$28*$B$33/$D$33*2))* ( (SQRT($B$33^2+$D$33^2)/$D$33) *(M32-$D$28) )))*$W$9*$W$11*3600*24</f>
        <v>242.34132871836874</v>
      </c>
      <c r="P32" s="64">
        <f>$N$29*((M32-$D$28)/($D$36/12))*((($D$29-2*M32*($B$33/$D$33))*($D$30-2*M32*($B$33/$D$33)))+((($D$30-2*M32*($B$33/$D$33))+($D$30-$D$28*$B$33/$D$33*2))* ( (SQRT($B$33^2+$D$33^2)/$D$33) *(M32-$D$28) )  +  (($D$29-2*M32*($B$33/$D$33)) + ($D$29-$D$28*$B$33/$D$33*2))* ( (SQRT($B$33^2+$D$33^2)/$D$33) *(M32-$D$28) )))*$W$9*$W$11*3600*24</f>
        <v>5.8161918892408501E-2</v>
      </c>
      <c r="R32" s="81"/>
    </row>
    <row r="33" spans="1:18" ht="20" thickBot="1" x14ac:dyDescent="0.3">
      <c r="A33" s="117"/>
      <c r="B33" s="36">
        <v>3</v>
      </c>
      <c r="C33" s="8" t="s">
        <v>3</v>
      </c>
      <c r="D33" s="17">
        <v>1</v>
      </c>
      <c r="E33" s="8"/>
      <c r="F33" s="18"/>
      <c r="G33" s="12" t="s">
        <v>9</v>
      </c>
      <c r="H33" s="6" t="s">
        <v>2</v>
      </c>
      <c r="I33" s="6">
        <f>(D27-D28)/D34</f>
        <v>9</v>
      </c>
      <c r="J33" s="7"/>
      <c r="M33" s="38">
        <v>15</v>
      </c>
      <c r="N33" s="66">
        <f>(($D$29-2*M33*($B$33/$D$33))*($D$30-2*M33*($B$33/$D$33))+($D$29-$D$28*$B$33/$D$33*2)*($D$30-$D$28*$B$33/$D$33*2))*M33/2*7.48052</f>
        <v>1993034.9436000001</v>
      </c>
      <c r="O33" s="62">
        <f>$N$28*((M33-$D$28)/($D$34))*((($D$29-2*M33*($B$33/$D$33))*($D$30-2*M33*($B$33/$D$33)))+((($D$30-2*M33*($B$33/$D$33))+($D$30-$D$28*$B$33/$D$33*2))* ( (SQRT($B$33^2+$D$33^2)/$D$33) *(M33-$D$28) )  +  (($D$29-2*M33*($B$33/$D$33)) + ($D$29-$D$28*$B$33/$D$33*2))* ( (SQRT($B$33^2+$D$33^2)/$D$33) *(M33-$D$28) )))*$W$9*$W$11*3600*24</f>
        <v>398.5016709917802</v>
      </c>
      <c r="P33" s="64">
        <f>$N$29*((M33-$D$28)/($D$36/12))*((($D$29-2*M33*($B$33/$D$33))*($D$30-2*M33*($B$33/$D$33)))+((($D$30-2*M33*($B$33/$D$33))+($D$30-$D$28*$B$33/$D$33*2))* ( (SQRT($B$33^2+$D$33^2)/$D$33) *(M33-$D$28) )  +  (($D$29-2*M33*($B$33/$D$33)) + ($D$29-$D$28*$B$33/$D$33*2))* ( (SQRT($B$33^2+$D$33^2)/$D$33) *(M33-$D$28) )))*$W$9*$W$11*3600*24</f>
        <v>9.5640401038027234E-2</v>
      </c>
      <c r="R33" s="81"/>
    </row>
    <row r="34" spans="1:18" ht="20" thickTop="1" x14ac:dyDescent="0.25">
      <c r="A34" s="98" t="s">
        <v>13</v>
      </c>
      <c r="B34" s="29" t="s">
        <v>18</v>
      </c>
      <c r="C34" s="20" t="s">
        <v>2</v>
      </c>
      <c r="D34" s="21">
        <v>2</v>
      </c>
      <c r="E34" s="20" t="s">
        <v>14</v>
      </c>
      <c r="F34" s="22" t="s">
        <v>29</v>
      </c>
      <c r="G34" s="12" t="s">
        <v>25</v>
      </c>
      <c r="H34" s="6" t="s">
        <v>2</v>
      </c>
      <c r="I34" s="60">
        <f>D35*I33*I29*W9*W11*3600*24</f>
        <v>556.41694076003409</v>
      </c>
      <c r="J34" s="7" t="s">
        <v>51</v>
      </c>
      <c r="M34" s="38">
        <v>20</v>
      </c>
      <c r="N34" s="66">
        <f>(($D$29-2*M34*($B$33/$D$33))*($D$30-2*M34*($B$33/$D$33))+($D$29-$D$28*$B$33/$D$33*2)*($D$30-$D$28*$B$33/$D$33*2))*M34/2*7.48052</f>
        <v>2320756.5248000002</v>
      </c>
      <c r="O34" s="62">
        <f>$N$28*((M34-$D$28)/($D$34))*((($D$29-2*M34*($B$33/$D$33))*($D$30-2*M34*($B$33/$D$33)))+((($D$30-2*M34*($B$33/$D$33))+($D$30-$D$28*$B$33/$D$33*2))* ( (SQRT($B$33^2+$D$33^2)/$D$33) *(M34-$D$28) )  +  (($D$29-2*M34*($B$33/$D$33)) + ($D$29-$D$28*$B$33/$D$33*2))* ( (SQRT($B$33^2+$D$33^2)/$D$33) *(M34-$D$28) )))*$W$9*$W$11*3600*24</f>
        <v>556.41694076003409</v>
      </c>
      <c r="P34" s="64">
        <f>$N$29*((M34-$D$28)/($D$36/12))*((($D$29-2*M34*($B$33/$D$33))*($D$30-2*M34*($B$33/$D$33)))+((($D$30-2*M34*($B$33/$D$33))+($D$30-$D$28*$B$33/$D$33*2))* ( (SQRT($B$33^2+$D$33^2)/$D$33) *(M34-$D$28) )  +  (($D$29-2*M34*($B$33/$D$33)) + ($D$29-$D$28*$B$33/$D$33*2))* ( (SQRT($B$33^2+$D$33^2)/$D$33) *(M34-$D$28) )))*$W$9*$W$11*3600*24</f>
        <v>0.13354006578240818</v>
      </c>
      <c r="R34" s="81"/>
    </row>
    <row r="35" spans="1:18" ht="20" thickBot="1" x14ac:dyDescent="0.3">
      <c r="A35" s="99"/>
      <c r="B35" s="28" t="s">
        <v>5</v>
      </c>
      <c r="C35" s="5" t="s">
        <v>2</v>
      </c>
      <c r="D35" s="3">
        <f>B12</f>
        <v>9.9999999999999995E-8</v>
      </c>
      <c r="E35" s="5" t="s">
        <v>6</v>
      </c>
      <c r="F35" s="15"/>
      <c r="G35" s="52" t="s">
        <v>7</v>
      </c>
      <c r="H35" s="6"/>
      <c r="I35" s="6"/>
      <c r="J35" s="7"/>
      <c r="M35" s="39">
        <v>25</v>
      </c>
      <c r="N35" s="72">
        <f>(($D$29-2*M35*($B$33/$D$33))*($D$30-2*M35*($B$33/$D$33))+($D$29-$D$28*$B$33/$D$33*2)*($D$30-$D$28*$B$33/$D$33*2))*M35/2*7.48052</f>
        <v>2648478.1060000001</v>
      </c>
      <c r="O35" s="63">
        <f>$N$28*((M35-$D$28)/($D$34))*((($D$29-2*M35*($B$33/$D$33))*($D$30-2*M35*($B$33/$D$33)))+((($D$30-2*M35*($B$33/$D$33))+($D$30-$D$28*$B$33/$D$33*2))* ( (SQRT($B$33^2+$D$33^2)/$D$33) *(M35-$D$28) )  +  (($D$29-2*M35*($B$33/$D$33)) + ($D$29-$D$28*$B$33/$D$33*2))* ( (SQRT($B$33^2+$D$33^2)/$D$33) *(M35-$D$28) )))*$W$9*$W$11*3600*24</f>
        <v>714.53867258650473</v>
      </c>
      <c r="P35" s="65">
        <f>$N$29*((M35-$D$28)/($D$36/12))*((($D$29-2*M35*($B$33/$D$33))*($D$30-2*M35*($B$33/$D$33)))+((($D$30-2*M35*($B$33/$D$33))+($D$30-$D$28*$B$33/$D$33*2))* ( (SQRT($B$33^2+$D$33^2)/$D$33) *(M35-$D$28) )  +  (($D$29-2*M35*($B$33/$D$33)) + ($D$29-$D$28*$B$33/$D$33*2))* ( (SQRT($B$33^2+$D$33^2)/$D$33) *(M35-$D$28) )))*$W$9*$W$11*3600*24</f>
        <v>0.17148928142076111</v>
      </c>
      <c r="R35" s="81"/>
    </row>
    <row r="36" spans="1:18" ht="16" thickTop="1" x14ac:dyDescent="0.2">
      <c r="A36" s="99"/>
      <c r="B36" s="28" t="s">
        <v>7</v>
      </c>
      <c r="C36" s="5" t="s">
        <v>2</v>
      </c>
      <c r="D36" s="2">
        <v>1</v>
      </c>
      <c r="E36" s="5" t="s">
        <v>30</v>
      </c>
      <c r="F36" s="15" t="s">
        <v>29</v>
      </c>
      <c r="G36" s="12" t="s">
        <v>9</v>
      </c>
      <c r="H36" s="6" t="s">
        <v>2</v>
      </c>
      <c r="I36" s="6">
        <f>(D27-D28)/(D36/12)</f>
        <v>216</v>
      </c>
      <c r="J36" s="7"/>
      <c r="M36" s="44"/>
      <c r="N36" s="44"/>
      <c r="O36" s="44"/>
      <c r="P36" s="44"/>
    </row>
    <row r="37" spans="1:18" ht="16" thickBot="1" x14ac:dyDescent="0.25">
      <c r="A37" s="100"/>
      <c r="B37" s="30" t="s">
        <v>5</v>
      </c>
      <c r="C37" s="8" t="s">
        <v>2</v>
      </c>
      <c r="D37" s="9">
        <f>B13</f>
        <v>9.9999999999999998E-13</v>
      </c>
      <c r="E37" s="8" t="s">
        <v>6</v>
      </c>
      <c r="F37" s="18"/>
      <c r="G37" s="19" t="s">
        <v>25</v>
      </c>
      <c r="H37" s="10" t="s">
        <v>2</v>
      </c>
      <c r="I37" s="61">
        <f>D37*I36*I29*W9*W11*3600*24</f>
        <v>0.13354006578240818</v>
      </c>
      <c r="J37" s="11" t="s">
        <v>51</v>
      </c>
    </row>
    <row r="38" spans="1:18" ht="17" thickTop="1" thickBot="1" x14ac:dyDescent="0.25"/>
    <row r="39" spans="1:18" ht="17" thickTop="1" x14ac:dyDescent="0.2">
      <c r="B39" s="56"/>
      <c r="C39" s="132" t="s">
        <v>36</v>
      </c>
      <c r="D39" s="132"/>
      <c r="E39" s="133"/>
      <c r="Q39" s="44"/>
    </row>
    <row r="40" spans="1:18" ht="17" thickBot="1" x14ac:dyDescent="0.25">
      <c r="B40" s="57"/>
      <c r="C40" s="123" t="s">
        <v>45</v>
      </c>
      <c r="D40" s="123"/>
      <c r="E40" s="124"/>
      <c r="F40" s="43"/>
      <c r="G40" s="43"/>
      <c r="H40" s="43"/>
      <c r="I40" s="43"/>
      <c r="J40" s="43"/>
      <c r="Q40" s="44"/>
    </row>
    <row r="41" spans="1:18" ht="16" thickTop="1" x14ac:dyDescent="0.2">
      <c r="Q41" s="44"/>
    </row>
    <row r="42" spans="1:18" ht="21" x14ac:dyDescent="0.25">
      <c r="A42" s="119" t="s">
        <v>77</v>
      </c>
      <c r="B42" s="119"/>
      <c r="C42" s="119"/>
      <c r="D42" s="119"/>
      <c r="E42" s="119"/>
      <c r="F42" s="119"/>
      <c r="Q42" s="44"/>
    </row>
    <row r="44" spans="1:18" ht="18" x14ac:dyDescent="0.2">
      <c r="A44" s="96" t="s">
        <v>80</v>
      </c>
      <c r="B44" s="96"/>
      <c r="C44" s="96"/>
      <c r="D44" s="96"/>
      <c r="E44" s="96"/>
      <c r="F44" s="96"/>
      <c r="G44" s="96"/>
    </row>
    <row r="45" spans="1:18" ht="18" x14ac:dyDescent="0.2">
      <c r="A45" s="96" t="s">
        <v>81</v>
      </c>
      <c r="B45" s="96"/>
      <c r="C45" s="96"/>
      <c r="D45" s="96"/>
      <c r="E45" s="96"/>
      <c r="F45" s="96"/>
      <c r="G45" s="96"/>
    </row>
    <row r="46" spans="1:18" x14ac:dyDescent="0.2">
      <c r="A46" s="97" t="s">
        <v>82</v>
      </c>
      <c r="B46" s="97"/>
      <c r="C46" s="97"/>
      <c r="D46" s="97"/>
      <c r="E46" s="97"/>
      <c r="F46" s="97"/>
      <c r="G46" s="97"/>
    </row>
    <row r="47" spans="1:18" x14ac:dyDescent="0.2">
      <c r="A47" s="97"/>
      <c r="B47" s="97"/>
      <c r="C47" s="97"/>
      <c r="D47" s="97"/>
      <c r="E47" s="97"/>
      <c r="F47" s="97"/>
      <c r="G47" s="97"/>
    </row>
    <row r="48" spans="1:18" x14ac:dyDescent="0.2">
      <c r="A48" s="97"/>
      <c r="B48" s="97"/>
      <c r="C48" s="97"/>
      <c r="D48" s="97"/>
      <c r="E48" s="97"/>
      <c r="F48" s="97"/>
      <c r="G48" s="97"/>
    </row>
    <row r="49" spans="1:7" x14ac:dyDescent="0.2">
      <c r="A49" s="97"/>
      <c r="B49" s="97"/>
      <c r="C49" s="97"/>
      <c r="D49" s="97"/>
      <c r="E49" s="97"/>
      <c r="F49" s="97"/>
      <c r="G49" s="97"/>
    </row>
    <row r="50" spans="1:7" x14ac:dyDescent="0.2">
      <c r="A50" s="97"/>
      <c r="B50" s="97"/>
      <c r="C50" s="97"/>
      <c r="D50" s="97"/>
      <c r="E50" s="97"/>
      <c r="F50" s="97"/>
      <c r="G50" s="97"/>
    </row>
    <row r="51" spans="1:7" x14ac:dyDescent="0.2">
      <c r="A51" s="97"/>
      <c r="B51" s="97"/>
      <c r="C51" s="97"/>
      <c r="D51" s="97"/>
      <c r="E51" s="97"/>
      <c r="F51" s="97"/>
      <c r="G51" s="97"/>
    </row>
    <row r="52" spans="1:7" x14ac:dyDescent="0.2">
      <c r="A52" s="97"/>
      <c r="B52" s="97"/>
      <c r="C52" s="97"/>
      <c r="D52" s="97"/>
      <c r="E52" s="97"/>
      <c r="F52" s="97"/>
      <c r="G52" s="97"/>
    </row>
    <row r="53" spans="1:7" x14ac:dyDescent="0.2">
      <c r="A53" s="97"/>
      <c r="B53" s="97"/>
      <c r="C53" s="97"/>
      <c r="D53" s="97"/>
      <c r="E53" s="97"/>
      <c r="F53" s="97"/>
      <c r="G53" s="97"/>
    </row>
    <row r="54" spans="1:7" x14ac:dyDescent="0.2">
      <c r="A54" s="97"/>
      <c r="B54" s="97"/>
      <c r="C54" s="97"/>
      <c r="D54" s="97"/>
      <c r="E54" s="97"/>
      <c r="F54" s="97"/>
      <c r="G54" s="97"/>
    </row>
  </sheetData>
  <mergeCells count="28">
    <mergeCell ref="M7:R7"/>
    <mergeCell ref="M17:R17"/>
    <mergeCell ref="M8:R8"/>
    <mergeCell ref="C40:E40"/>
    <mergeCell ref="C14:D14"/>
    <mergeCell ref="C15:D15"/>
    <mergeCell ref="A7:D7"/>
    <mergeCell ref="C8:D8"/>
    <mergeCell ref="C12:D12"/>
    <mergeCell ref="C11:D11"/>
    <mergeCell ref="B31:D31"/>
    <mergeCell ref="C39:E39"/>
    <mergeCell ref="T8:X8"/>
    <mergeCell ref="G26:J26"/>
    <mergeCell ref="A27:A33"/>
    <mergeCell ref="C13:D13"/>
    <mergeCell ref="A24:J24"/>
    <mergeCell ref="M27:P27"/>
    <mergeCell ref="O29:P29"/>
    <mergeCell ref="O28:P28"/>
    <mergeCell ref="C10:D10"/>
    <mergeCell ref="C9:D9"/>
    <mergeCell ref="A44:G44"/>
    <mergeCell ref="A45:G45"/>
    <mergeCell ref="A46:G54"/>
    <mergeCell ref="A34:A37"/>
    <mergeCell ref="A26:F26"/>
    <mergeCell ref="A42:F42"/>
  </mergeCells>
  <phoneticPr fontId="16" type="noConversion"/>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Chen</dc:creator>
  <cp:lastModifiedBy>Microsoft Office User</cp:lastModifiedBy>
  <dcterms:created xsi:type="dcterms:W3CDTF">2017-04-10T18:09:00Z</dcterms:created>
  <dcterms:modified xsi:type="dcterms:W3CDTF">2017-08-17T18:30:16Z</dcterms:modified>
</cp:coreProperties>
</file>